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104" yWindow="276" windowWidth="9252" windowHeight="9156" activeTab="0"/>
  </bookViews>
  <sheets>
    <sheet name="Bewertung" sheetId="1" r:id="rId1"/>
    <sheet name="Einzelbaumschätztabellen_WBR" sheetId="2" r:id="rId2"/>
    <sheet name="Parameter_Kronenbreite" sheetId="3" r:id="rId3"/>
  </sheets>
  <definedNames>
    <definedName name="Birke">'Einzelbaumschätztabellen_WBR'!$F$34:$I$58</definedName>
    <definedName name="Birke0">'Parameter_Kronenbreite'!$E$5</definedName>
    <definedName name="Birke1">'Parameter_Kronenbreite'!$E$6</definedName>
    <definedName name="Birke3">'Parameter_Kronenbreite'!$E$7</definedName>
    <definedName name="Birke4">'Parameter_Kronenbreite'!$E$8</definedName>
    <definedName name="Buche">'Einzelbaumschätztabellen_WBR'!$F$7:$I$31</definedName>
    <definedName name="Buche0">'Parameter_Kronenbreite'!$C$5</definedName>
    <definedName name="Buche1">'Parameter_Kronenbreite'!$C$6</definedName>
    <definedName name="Buche3">'Parameter_Kronenbreite'!$C$7</definedName>
    <definedName name="Buche4">'Parameter_Kronenbreite'!$C$8</definedName>
    <definedName name="Douglasie">'Einzelbaumschätztabellen_WBR'!$B$88:$E$112</definedName>
    <definedName name="Douglasie0">'Parameter_Kronenbreite'!$I$5</definedName>
    <definedName name="Douglasie1">'Parameter_Kronenbreite'!$I$6</definedName>
    <definedName name="Douglasie3">'Parameter_Kronenbreite'!$I$7</definedName>
    <definedName name="Douglasie4">'Parameter_Kronenbreite'!$I$8</definedName>
    <definedName name="_xlnm.Print_Area" localSheetId="0">'Bewertung'!$A$1:$Q$43</definedName>
    <definedName name="Eiche">'Einzelbaumschätztabellen_WBR'!$B$7:$E$31</definedName>
    <definedName name="Eiche0">'Parameter_Kronenbreite'!$D$5</definedName>
    <definedName name="Eiche1">'Parameter_Kronenbreite'!$D$6</definedName>
    <definedName name="Eiche3">'Parameter_Kronenbreite'!$D$7</definedName>
    <definedName name="Eiche4">'Parameter_Kronenbreite'!$D$8</definedName>
    <definedName name="Esche">'Einzelbaumschätztabellen_WBR'!$B$34:$E$58</definedName>
    <definedName name="Esche0">'Parameter_Kronenbreite'!$F$5</definedName>
    <definedName name="Esche1">'Parameter_Kronenbreite'!$F$6</definedName>
    <definedName name="Esche3">'Parameter_Kronenbreite'!$F$7</definedName>
    <definedName name="Esche4">'Parameter_Kronenbreite'!$F$8</definedName>
    <definedName name="Europ._Lärche">'Einzelbaumschätztabellen_WBR'!$F$88:$I$112</definedName>
    <definedName name="Europ._Lärche0">'Parameter_Kronenbreite'!$J$5</definedName>
    <definedName name="Europ._Lärche1">'Parameter_Kronenbreite'!$J$6</definedName>
    <definedName name="Europ._Lärche3">'Parameter_Kronenbreite'!$J$7</definedName>
    <definedName name="Europ._Lärche4">'Parameter_Kronenbreite'!$J$8</definedName>
    <definedName name="Fichte">'Einzelbaumschätztabellen_WBR'!$B$61:$E$85</definedName>
    <definedName name="Fichte0">'Parameter_Kronenbreite'!$G$5</definedName>
    <definedName name="Fichte1">'Parameter_Kronenbreite'!$G$6</definedName>
    <definedName name="Fichte3">'Parameter_Kronenbreite'!$G$7</definedName>
    <definedName name="Fichte4">'Parameter_Kronenbreite'!$G$8</definedName>
    <definedName name="Japan._Lärche">'Einzelbaumschätztabellen_WBR'!$B$115:$E$139</definedName>
    <definedName name="Japan._Lärche0">'Parameter_Kronenbreite'!$K$5</definedName>
    <definedName name="Japan._Lärche1">'Parameter_Kronenbreite'!$K$6</definedName>
    <definedName name="Japan._Lärche3">'Parameter_Kronenbreite'!$K$7</definedName>
    <definedName name="Japan._Lärche4">'Parameter_Kronenbreite'!$K$8</definedName>
    <definedName name="Kiefer">'Einzelbaumschätztabellen_WBR'!$F$61:$I$85</definedName>
    <definedName name="Kiefer0">'Parameter_Kronenbreite'!$H$5</definedName>
    <definedName name="Kiefer1">'Parameter_Kronenbreite'!$H$6</definedName>
    <definedName name="Kiefer3">'Parameter_Kronenbreite'!$H$7</definedName>
    <definedName name="Kiefer4">'Parameter_Kronenbreite'!$H$8</definedName>
  </definedNames>
  <calcPr fullCalcOnLoad="1"/>
</workbook>
</file>

<file path=xl/sharedStrings.xml><?xml version="1.0" encoding="utf-8"?>
<sst xmlns="http://schemas.openxmlformats.org/spreadsheetml/2006/main" count="158" uniqueCount="73">
  <si>
    <t>Baumart</t>
  </si>
  <si>
    <t>Buche</t>
  </si>
  <si>
    <t>EUR</t>
  </si>
  <si>
    <t>cm</t>
  </si>
  <si>
    <t>BHD</t>
  </si>
  <si>
    <t>Kalkulationszins</t>
  </si>
  <si>
    <t>EUR/a</t>
  </si>
  <si>
    <t>qm</t>
  </si>
  <si>
    <t>SUMME</t>
  </si>
  <si>
    <t>E I C H E</t>
  </si>
  <si>
    <t>B U C H E</t>
  </si>
  <si>
    <t>Wertkl. 2</t>
  </si>
  <si>
    <t>Wertkl. 3</t>
  </si>
  <si>
    <t>Wertkl. 4</t>
  </si>
  <si>
    <t>(cm)</t>
  </si>
  <si>
    <t>Aa</t>
  </si>
  <si>
    <t>E S C H E</t>
  </si>
  <si>
    <t>B I R K E</t>
  </si>
  <si>
    <t>F I C H T E</t>
  </si>
  <si>
    <t>K I E F E R</t>
  </si>
  <si>
    <t>E U R O P. L Ä R C H E</t>
  </si>
  <si>
    <t>Fichte</t>
  </si>
  <si>
    <t>Eiche</t>
  </si>
  <si>
    <t>Esche</t>
  </si>
  <si>
    <t>Birke</t>
  </si>
  <si>
    <t>Kiefer</t>
  </si>
  <si>
    <t>Douglasie</t>
  </si>
  <si>
    <t>Europ._Lärche</t>
  </si>
  <si>
    <t>Japan._Lärche</t>
  </si>
  <si>
    <t>p0</t>
  </si>
  <si>
    <t>p1</t>
  </si>
  <si>
    <t>p3</t>
  </si>
  <si>
    <t>p4</t>
  </si>
  <si>
    <t>Periodendauer in Jahren</t>
  </si>
  <si>
    <t>jährl. Wertverlust (Annuität)</t>
  </si>
  <si>
    <t>D O U G L A S I E</t>
  </si>
  <si>
    <t>J A P A N. L Ä R C H E</t>
  </si>
  <si>
    <t>Aa = Abtriebswert</t>
  </si>
  <si>
    <t>Kalkulationsvorgaben</t>
  </si>
  <si>
    <t>Bodenbruttorente in EUR/ha/a</t>
  </si>
  <si>
    <t xml:space="preserve">Die Abtriebswerte ab einem BHD von 60 cm (ggf. auch 40/50 cm) sind unter der Annahme abnehmender Wertsteigerungsprozente fortgeschrieben </t>
  </si>
  <si>
    <r>
      <t xml:space="preserve">Parameter zur Schätzung der Kronenbreite (cw) mit der Formel cw=(p0+p1*BHD)*(1-exp(-(BHD/p3)^p4)) nach NAGEL 2009 </t>
    </r>
    <r>
      <rPr>
        <sz val="12"/>
        <rFont val="Arial"/>
        <family val="2"/>
      </rPr>
      <t>(Handbuch zur Waldwachstumssimulation mit dem Java Software Paket TreeGrOSS)</t>
    </r>
  </si>
  <si>
    <t>Qualitäts-stufe</t>
  </si>
  <si>
    <t>in %</t>
  </si>
  <si>
    <t>Baumdaten</t>
  </si>
  <si>
    <t>Wertminderung</t>
  </si>
  <si>
    <t>Zinsverlust</t>
  </si>
  <si>
    <t>jährl. Zinskosten</t>
  </si>
  <si>
    <t>erwartete Wertmind. der Periode</t>
  </si>
  <si>
    <t>Ertragsverlust</t>
  </si>
  <si>
    <t>Sonstiges</t>
  </si>
  <si>
    <t xml:space="preserve">jährl. Entgang Boden-bruttorente </t>
  </si>
  <si>
    <t>Vertragsabschlussfaktor</t>
  </si>
  <si>
    <t>Einzelbaumabtriebswerte in Euro/Baum entspechend der WBR-Niedersachsen 2008 Nr.26 (Anlage 3.2.1); berechnet von Herrn Rummel (Nds. Landesforsten)</t>
  </si>
  <si>
    <t>laufende Erschwernisse in EUR/Baum/a</t>
  </si>
  <si>
    <t>EUR/Baum</t>
  </si>
  <si>
    <t>Entgelt am Anfang</t>
  </si>
  <si>
    <t xml:space="preserve">laufende Erschwernisse </t>
  </si>
  <si>
    <t>Summe</t>
  </si>
  <si>
    <t>Entgelt Auswahl/Markierung in EUR/Baum</t>
  </si>
  <si>
    <t>Summe jährl. Belastungen</t>
  </si>
  <si>
    <t>sonst. laufende Erschwer-nisse</t>
  </si>
  <si>
    <t>Barwert</t>
  </si>
  <si>
    <t>Abtriebswert des Einzelbaumes</t>
  </si>
  <si>
    <t>Gesamt Entgelt</t>
  </si>
  <si>
    <t>Überschir-mungsfaktor</t>
  </si>
  <si>
    <t>normale Kronenschirm-fläche</t>
  </si>
  <si>
    <t>Auswahl und Markierung (einmalig,  zu Beginn der Vertrags-laufzeit)</t>
  </si>
  <si>
    <t>Barwert/ Jetztwert der jährl. Belastungen</t>
  </si>
  <si>
    <t xml:space="preserve"> Anfang u. lfd. Erschw. incl. Vertrags-abschluss-faktor</t>
  </si>
  <si>
    <t xml:space="preserve">Einzelbaumbewertung für den Vertragsnaturschutz </t>
  </si>
  <si>
    <t>(Basis: Tabellenkalkulation nach DFWR 2010)</t>
  </si>
  <si>
    <t>ID-Nr.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</si>
</sst>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DM&quot;"/>
    <numFmt numFmtId="173" formatCode="0.0"/>
    <numFmt numFmtId="174" formatCode="0.000"/>
    <numFmt numFmtId="175" formatCode="#,##0\ _€"/>
    <numFmt numFmtId="176" formatCode="_-* #,##0.000\ &quot;DM&quot;_-;\-* #,##0.000\ &quot;DM&quot;_-;_-* &quot;-&quot;??\ &quot;DM&quot;_-;_-@_-"/>
    <numFmt numFmtId="177" formatCode="_-* #,##0.0\ &quot;DM&quot;_-;\-* #,##0.0\ &quot;DM&quot;_-;_-* &quot;-&quot;??\ &quot;DM&quot;_-;_-@_-"/>
    <numFmt numFmtId="178" formatCode="_-* #,##0\ &quot;DM&quot;_-;\-* #,##0\ &quot;DM&quot;_-;_-* &quot;-&quot;??\ &quot;DM&quot;_-;_-@_-"/>
    <numFmt numFmtId="179" formatCode="0.0000000"/>
    <numFmt numFmtId="180" formatCode="0.000000"/>
    <numFmt numFmtId="181" formatCode="0.00000"/>
    <numFmt numFmtId="182" formatCode="0.0000"/>
    <numFmt numFmtId="183" formatCode="#,##0_ ;\-#,##0\ "/>
    <numFmt numFmtId="184" formatCode="0.0%"/>
    <numFmt numFmtId="185" formatCode="#,##0.000"/>
    <numFmt numFmtId="186" formatCode="#,##0.0000"/>
    <numFmt numFmtId="187" formatCode="#,##0.0"/>
    <numFmt numFmtId="188" formatCode="#,##0.00000"/>
    <numFmt numFmtId="189" formatCode="&quot;[&quot;0.00&quot;]&quot;"/>
    <numFmt numFmtId="190" formatCode="&quot;[&quot;0.0&quot;]&quot;"/>
    <numFmt numFmtId="191" formatCode="&quot;[&quot;0&quot;]&quot;"/>
    <numFmt numFmtId="192" formatCode="&quot;[&quot;0.000&quot;]&quot;"/>
    <numFmt numFmtId="193" formatCode="&quot;[&quot;0.0000&quot;]&quot;"/>
    <numFmt numFmtId="194" formatCode="&quot;[=&quot;\ 0.0000&quot;]&quot;"/>
    <numFmt numFmtId="195" formatCode="&quot;[=&quot;0.0000&quot;]&quot;"/>
    <numFmt numFmtId="196" formatCode="&quot;(=&quot;\ 0%\ &quot;Wertverlust)&quot;"/>
    <numFmt numFmtId="197" formatCode="&quot; (=&quot;\ 0%\ &quot;Wertverlust)&quot;"/>
    <numFmt numFmtId="198" formatCode="&quot;[=&quot;0.000&quot;]&quot;"/>
    <numFmt numFmtId="199" formatCode="&quot;[=&quot;0.00000&quot;]&quot;"/>
    <numFmt numFmtId="200" formatCode="0.0\ &quot;Jahren&quot;"/>
    <numFmt numFmtId="201" formatCode="&quot;(=&quot;\ 0\ %\ &quot;Wertverlust)&quot;"/>
    <numFmt numFmtId="202" formatCode="0.00000000"/>
    <numFmt numFmtId="203" formatCode="&quot;(=&quot;\ \+\ 0%\)"/>
    <numFmt numFmtId="204" formatCode="#,##0.00\ &quot;€&quot;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mmmm\ d\,\ yyyy"/>
    <numFmt numFmtId="214" formatCode="0.000000000"/>
    <numFmt numFmtId="215" formatCode="0.0000000000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dotted"/>
      <top style="thin"/>
      <bottom style="dotted"/>
    </border>
    <border>
      <left style="medium"/>
      <right style="thin"/>
      <top style="dotted"/>
      <bottom style="thin"/>
    </border>
    <border>
      <left style="thin"/>
      <right style="dotted"/>
      <top style="dotted"/>
      <bottom style="thin"/>
    </border>
    <border>
      <left style="medium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204" fontId="1" fillId="33" borderId="10" xfId="0" applyNumberFormat="1" applyFont="1" applyFill="1" applyBorder="1" applyAlignment="1">
      <alignment/>
    </xf>
    <xf numFmtId="173" fontId="1" fillId="33" borderId="10" xfId="0" applyNumberFormat="1" applyFont="1" applyFill="1" applyBorder="1" applyAlignment="1">
      <alignment/>
    </xf>
    <xf numFmtId="204" fontId="1" fillId="33" borderId="11" xfId="0" applyNumberFormat="1" applyFont="1" applyFill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204" fontId="0" fillId="33" borderId="14" xfId="0" applyNumberFormat="1" applyFill="1" applyBorder="1" applyAlignment="1">
      <alignment/>
    </xf>
    <xf numFmtId="0" fontId="7" fillId="0" borderId="15" xfId="53" applyFont="1" applyBorder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0" fontId="8" fillId="0" borderId="17" xfId="53" applyFont="1" applyBorder="1">
      <alignment/>
      <protection/>
    </xf>
    <xf numFmtId="0" fontId="5" fillId="0" borderId="0" xfId="53">
      <alignment/>
      <protection/>
    </xf>
    <xf numFmtId="0" fontId="7" fillId="0" borderId="18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8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7" fillId="0" borderId="20" xfId="53" applyFont="1" applyBorder="1" applyAlignment="1">
      <alignment horizontal="center"/>
      <protection/>
    </xf>
    <xf numFmtId="0" fontId="9" fillId="0" borderId="21" xfId="53" applyFont="1" applyBorder="1" applyAlignment="1">
      <alignment horizontal="center"/>
      <protection/>
    </xf>
    <xf numFmtId="173" fontId="7" fillId="0" borderId="22" xfId="53" applyNumberFormat="1" applyFont="1" applyBorder="1" applyAlignment="1">
      <alignment horizontal="center"/>
      <protection/>
    </xf>
    <xf numFmtId="0" fontId="9" fillId="0" borderId="23" xfId="53" applyFont="1" applyBorder="1" applyAlignment="1">
      <alignment horizontal="center"/>
      <protection/>
    </xf>
    <xf numFmtId="173" fontId="7" fillId="0" borderId="24" xfId="53" applyNumberFormat="1" applyFont="1" applyBorder="1" applyAlignment="1">
      <alignment horizontal="center"/>
      <protection/>
    </xf>
    <xf numFmtId="0" fontId="9" fillId="0" borderId="25" xfId="53" applyFont="1" applyBorder="1" applyAlignment="1">
      <alignment horizontal="center"/>
      <protection/>
    </xf>
    <xf numFmtId="173" fontId="7" fillId="0" borderId="26" xfId="53" applyNumberFormat="1" applyFont="1" applyBorder="1" applyAlignment="1">
      <alignment horizontal="center"/>
      <protection/>
    </xf>
    <xf numFmtId="0" fontId="9" fillId="0" borderId="27" xfId="53" applyFont="1" applyBorder="1" applyAlignment="1">
      <alignment horizontal="center"/>
      <protection/>
    </xf>
    <xf numFmtId="173" fontId="7" fillId="0" borderId="28" xfId="53" applyNumberFormat="1" applyFont="1" applyBorder="1" applyAlignment="1">
      <alignment horizontal="center"/>
      <protection/>
    </xf>
    <xf numFmtId="0" fontId="9" fillId="0" borderId="29" xfId="53" applyFont="1" applyBorder="1" applyAlignment="1">
      <alignment horizontal="center"/>
      <protection/>
    </xf>
    <xf numFmtId="173" fontId="7" fillId="0" borderId="30" xfId="53" applyNumberFormat="1" applyFont="1" applyBorder="1" applyAlignment="1">
      <alignment horizontal="center"/>
      <protection/>
    </xf>
    <xf numFmtId="0" fontId="9" fillId="0" borderId="31" xfId="53" applyFont="1" applyBorder="1" applyAlignment="1">
      <alignment horizontal="center"/>
      <protection/>
    </xf>
    <xf numFmtId="173" fontId="7" fillId="0" borderId="32" xfId="53" applyNumberFormat="1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173" fontId="7" fillId="0" borderId="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11" fillId="0" borderId="33" xfId="53" applyFont="1" applyBorder="1" applyAlignment="1">
      <alignment horizontal="center"/>
      <protection/>
    </xf>
    <xf numFmtId="180" fontId="0" fillId="0" borderId="0" xfId="0" applyNumberFormat="1" applyAlignment="1">
      <alignment/>
    </xf>
    <xf numFmtId="49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180" fontId="0" fillId="0" borderId="34" xfId="0" applyNumberFormat="1" applyBorder="1" applyAlignment="1">
      <alignment/>
    </xf>
    <xf numFmtId="180" fontId="0" fillId="0" borderId="35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80" fontId="0" fillId="0" borderId="38" xfId="0" applyNumberFormat="1" applyBorder="1" applyAlignment="1">
      <alignment/>
    </xf>
    <xf numFmtId="180" fontId="0" fillId="0" borderId="39" xfId="0" applyNumberFormat="1" applyBorder="1" applyAlignment="1">
      <alignment/>
    </xf>
    <xf numFmtId="180" fontId="0" fillId="0" borderId="40" xfId="0" applyNumberFormat="1" applyBorder="1" applyAlignment="1">
      <alignment/>
    </xf>
    <xf numFmtId="180" fontId="0" fillId="0" borderId="41" xfId="0" applyNumberFormat="1" applyBorder="1" applyAlignment="1">
      <alignment/>
    </xf>
    <xf numFmtId="180" fontId="0" fillId="0" borderId="42" xfId="0" applyNumberFormat="1" applyBorder="1" applyAlignment="1">
      <alignment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7" fillId="0" borderId="48" xfId="53" applyFont="1" applyBorder="1">
      <alignment/>
      <protection/>
    </xf>
    <xf numFmtId="0" fontId="11" fillId="0" borderId="49" xfId="53" applyFont="1" applyBorder="1" applyAlignment="1">
      <alignment horizontal="center"/>
      <protection/>
    </xf>
    <xf numFmtId="0" fontId="7" fillId="0" borderId="49" xfId="53" applyFont="1" applyBorder="1" applyAlignment="1">
      <alignment horizontal="center"/>
      <protection/>
    </xf>
    <xf numFmtId="173" fontId="7" fillId="0" borderId="50" xfId="53" applyNumberFormat="1" applyFont="1" applyBorder="1" applyAlignment="1">
      <alignment horizontal="center"/>
      <protection/>
    </xf>
    <xf numFmtId="173" fontId="7" fillId="0" borderId="51" xfId="53" applyNumberFormat="1" applyFont="1" applyBorder="1" applyAlignment="1">
      <alignment horizontal="center"/>
      <protection/>
    </xf>
    <xf numFmtId="173" fontId="7" fillId="0" borderId="52" xfId="53" applyNumberFormat="1" applyFont="1" applyBorder="1" applyAlignment="1">
      <alignment horizontal="center"/>
      <protection/>
    </xf>
    <xf numFmtId="173" fontId="7" fillId="0" borderId="53" xfId="53" applyNumberFormat="1" applyFont="1" applyBorder="1" applyAlignment="1">
      <alignment horizontal="center"/>
      <protection/>
    </xf>
    <xf numFmtId="173" fontId="7" fillId="0" borderId="54" xfId="53" applyNumberFormat="1" applyFont="1" applyBorder="1" applyAlignment="1">
      <alignment horizontal="center"/>
      <protection/>
    </xf>
    <xf numFmtId="173" fontId="7" fillId="0" borderId="55" xfId="53" applyNumberFormat="1" applyFont="1" applyBorder="1" applyAlignment="1">
      <alignment horizontal="center"/>
      <protection/>
    </xf>
    <xf numFmtId="0" fontId="13" fillId="0" borderId="0" xfId="53" applyFont="1">
      <alignment/>
      <protection/>
    </xf>
    <xf numFmtId="0" fontId="14" fillId="0" borderId="0" xfId="0" applyFont="1" applyAlignment="1">
      <alignment/>
    </xf>
    <xf numFmtId="0" fontId="7" fillId="0" borderId="56" xfId="53" applyFont="1" applyBorder="1" applyAlignment="1">
      <alignment horizontal="center"/>
      <protection/>
    </xf>
    <xf numFmtId="0" fontId="7" fillId="0" borderId="57" xfId="53" applyFont="1" applyBorder="1" applyAlignment="1">
      <alignment horizontal="center"/>
      <protection/>
    </xf>
    <xf numFmtId="0" fontId="7" fillId="0" borderId="58" xfId="53" applyFont="1" applyBorder="1">
      <alignment/>
      <protection/>
    </xf>
    <xf numFmtId="0" fontId="10" fillId="0" borderId="59" xfId="53" applyFont="1" applyBorder="1" applyAlignment="1">
      <alignment horizontal="center"/>
      <protection/>
    </xf>
    <xf numFmtId="0" fontId="7" fillId="0" borderId="60" xfId="53" applyFont="1" applyBorder="1">
      <alignment/>
      <protection/>
    </xf>
    <xf numFmtId="0" fontId="7" fillId="0" borderId="61" xfId="53" applyFont="1" applyBorder="1" applyAlignment="1">
      <alignment horizontal="center"/>
      <protection/>
    </xf>
    <xf numFmtId="0" fontId="11" fillId="0" borderId="62" xfId="53" applyFont="1" applyBorder="1" applyAlignment="1">
      <alignment horizontal="center"/>
      <protection/>
    </xf>
    <xf numFmtId="173" fontId="7" fillId="0" borderId="63" xfId="53" applyNumberFormat="1" applyFont="1" applyBorder="1" applyAlignment="1">
      <alignment horizontal="center"/>
      <protection/>
    </xf>
    <xf numFmtId="173" fontId="7" fillId="0" borderId="64" xfId="53" applyNumberFormat="1" applyFont="1" applyBorder="1" applyAlignment="1">
      <alignment horizontal="center"/>
      <protection/>
    </xf>
    <xf numFmtId="173" fontId="7" fillId="0" borderId="65" xfId="53" applyNumberFormat="1" applyFont="1" applyBorder="1" applyAlignment="1">
      <alignment horizontal="center"/>
      <protection/>
    </xf>
    <xf numFmtId="173" fontId="7" fillId="0" borderId="66" xfId="53" applyNumberFormat="1" applyFont="1" applyBorder="1" applyAlignment="1">
      <alignment horizontal="center"/>
      <protection/>
    </xf>
    <xf numFmtId="173" fontId="7" fillId="0" borderId="67" xfId="53" applyNumberFormat="1" applyFont="1" applyBorder="1" applyAlignment="1">
      <alignment horizontal="center"/>
      <protection/>
    </xf>
    <xf numFmtId="187" fontId="7" fillId="0" borderId="65" xfId="53" applyNumberFormat="1" applyFont="1" applyBorder="1" applyAlignment="1">
      <alignment horizontal="center"/>
      <protection/>
    </xf>
    <xf numFmtId="187" fontId="7" fillId="0" borderId="66" xfId="53" applyNumberFormat="1" applyFont="1" applyBorder="1" applyAlignment="1">
      <alignment horizontal="center"/>
      <protection/>
    </xf>
    <xf numFmtId="187" fontId="7" fillId="0" borderId="67" xfId="53" applyNumberFormat="1" applyFont="1" applyBorder="1" applyAlignment="1">
      <alignment horizontal="center"/>
      <protection/>
    </xf>
    <xf numFmtId="187" fontId="7" fillId="0" borderId="68" xfId="53" applyNumberFormat="1" applyFont="1" applyBorder="1" applyAlignment="1">
      <alignment horizontal="center"/>
      <protection/>
    </xf>
    <xf numFmtId="173" fontId="7" fillId="0" borderId="68" xfId="53" applyNumberFormat="1" applyFont="1" applyBorder="1" applyAlignment="1">
      <alignment horizontal="center"/>
      <protection/>
    </xf>
    <xf numFmtId="0" fontId="10" fillId="0" borderId="69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173" fontId="7" fillId="0" borderId="70" xfId="53" applyNumberFormat="1" applyFont="1" applyBorder="1" applyAlignment="1">
      <alignment horizontal="center"/>
      <protection/>
    </xf>
    <xf numFmtId="0" fontId="10" fillId="0" borderId="60" xfId="53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0" fillId="0" borderId="48" xfId="0" applyBorder="1" applyAlignment="1">
      <alignment/>
    </xf>
    <xf numFmtId="0" fontId="15" fillId="0" borderId="71" xfId="0" applyFont="1" applyBorder="1" applyAlignment="1">
      <alignment vertical="center"/>
    </xf>
    <xf numFmtId="173" fontId="7" fillId="0" borderId="72" xfId="53" applyNumberFormat="1" applyFont="1" applyBorder="1" applyAlignment="1">
      <alignment horizontal="center"/>
      <protection/>
    </xf>
    <xf numFmtId="0" fontId="10" fillId="0" borderId="58" xfId="53" applyFont="1" applyBorder="1" applyAlignment="1">
      <alignment horizontal="left"/>
      <protection/>
    </xf>
    <xf numFmtId="173" fontId="7" fillId="0" borderId="67" xfId="53" applyNumberFormat="1" applyFont="1" applyBorder="1">
      <alignment/>
      <protection/>
    </xf>
    <xf numFmtId="0" fontId="7" fillId="0" borderId="0" xfId="53" applyFont="1" applyAlignment="1">
      <alignment horizontal="left" vertical="center"/>
      <protection/>
    </xf>
    <xf numFmtId="0" fontId="7" fillId="0" borderId="69" xfId="53" applyFont="1" applyBorder="1" applyAlignment="1">
      <alignment/>
      <protection/>
    </xf>
    <xf numFmtId="0" fontId="7" fillId="0" borderId="60" xfId="53" applyFont="1" applyBorder="1" applyAlignment="1">
      <alignment/>
      <protection/>
    </xf>
    <xf numFmtId="0" fontId="0" fillId="0" borderId="0" xfId="0" applyFont="1" applyAlignment="1">
      <alignment/>
    </xf>
    <xf numFmtId="0" fontId="0" fillId="34" borderId="73" xfId="0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/>
      <protection locked="0"/>
    </xf>
    <xf numFmtId="184" fontId="0" fillId="34" borderId="35" xfId="0" applyNumberFormat="1" applyFill="1" applyBorder="1" applyAlignment="1" applyProtection="1">
      <alignment/>
      <protection locked="0"/>
    </xf>
    <xf numFmtId="2" fontId="0" fillId="34" borderId="35" xfId="0" applyNumberFormat="1" applyFill="1" applyBorder="1" applyAlignment="1" applyProtection="1">
      <alignment/>
      <protection locked="0"/>
    </xf>
    <xf numFmtId="2" fontId="0" fillId="34" borderId="13" xfId="0" applyNumberFormat="1" applyFill="1" applyBorder="1" applyAlignment="1" applyProtection="1">
      <alignment/>
      <protection locked="0"/>
    </xf>
    <xf numFmtId="0" fontId="0" fillId="0" borderId="74" xfId="0" applyBorder="1" applyAlignment="1">
      <alignment horizontal="center" wrapText="1"/>
    </xf>
    <xf numFmtId="0" fontId="0" fillId="0" borderId="74" xfId="0" applyFill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75" xfId="0" applyFill="1" applyBorder="1" applyAlignment="1">
      <alignment horizontal="center" wrapText="1"/>
    </xf>
    <xf numFmtId="204" fontId="0" fillId="33" borderId="58" xfId="0" applyNumberFormat="1" applyFill="1" applyBorder="1" applyAlignment="1">
      <alignment/>
    </xf>
    <xf numFmtId="173" fontId="0" fillId="33" borderId="59" xfId="0" applyNumberFormat="1" applyFill="1" applyBorder="1" applyAlignment="1">
      <alignment/>
    </xf>
    <xf numFmtId="0" fontId="0" fillId="0" borderId="42" xfId="0" applyFill="1" applyBorder="1" applyAlignment="1">
      <alignment horizontal="center" wrapText="1"/>
    </xf>
    <xf numFmtId="0" fontId="0" fillId="0" borderId="76" xfId="0" applyFill="1" applyBorder="1" applyAlignment="1">
      <alignment horizontal="center" wrapText="1"/>
    </xf>
    <xf numFmtId="204" fontId="0" fillId="33" borderId="77" xfId="0" applyNumberFormat="1" applyFill="1" applyBorder="1" applyAlignment="1">
      <alignment/>
    </xf>
    <xf numFmtId="204" fontId="0" fillId="33" borderId="78" xfId="0" applyNumberFormat="1" applyFill="1" applyBorder="1" applyAlignment="1">
      <alignment/>
    </xf>
    <xf numFmtId="0" fontId="0" fillId="33" borderId="79" xfId="0" applyFill="1" applyBorder="1" applyAlignment="1">
      <alignment/>
    </xf>
    <xf numFmtId="0" fontId="0" fillId="33" borderId="41" xfId="0" applyFill="1" applyBorder="1" applyAlignment="1">
      <alignment/>
    </xf>
    <xf numFmtId="9" fontId="0" fillId="34" borderId="79" xfId="51" applyFont="1" applyFill="1" applyBorder="1" applyAlignment="1" applyProtection="1">
      <alignment/>
      <protection locked="0"/>
    </xf>
    <xf numFmtId="0" fontId="0" fillId="0" borderId="75" xfId="0" applyBorder="1" applyAlignment="1">
      <alignment horizontal="center" wrapText="1"/>
    </xf>
    <xf numFmtId="0" fontId="0" fillId="34" borderId="58" xfId="0" applyFill="1" applyBorder="1" applyAlignment="1" applyProtection="1">
      <alignment/>
      <protection locked="0"/>
    </xf>
    <xf numFmtId="0" fontId="0" fillId="0" borderId="80" xfId="0" applyFill="1" applyBorder="1" applyAlignment="1">
      <alignment horizontal="center" wrapText="1"/>
    </xf>
    <xf numFmtId="204" fontId="0" fillId="33" borderId="69" xfId="0" applyNumberFormat="1" applyFill="1" applyBorder="1" applyAlignment="1">
      <alignment/>
    </xf>
    <xf numFmtId="204" fontId="0" fillId="33" borderId="81" xfId="0" applyNumberFormat="1" applyFill="1" applyBorder="1" applyAlignment="1">
      <alignment/>
    </xf>
    <xf numFmtId="204" fontId="1" fillId="33" borderId="82" xfId="0" applyNumberFormat="1" applyFont="1" applyFill="1" applyBorder="1" applyAlignment="1">
      <alignment/>
    </xf>
    <xf numFmtId="173" fontId="0" fillId="34" borderId="73" xfId="0" applyNumberFormat="1" applyFill="1" applyBorder="1" applyAlignment="1" applyProtection="1">
      <alignment/>
      <protection locked="0"/>
    </xf>
    <xf numFmtId="204" fontId="0" fillId="33" borderId="83" xfId="0" applyNumberFormat="1" applyFill="1" applyBorder="1" applyAlignment="1">
      <alignment/>
    </xf>
    <xf numFmtId="204" fontId="1" fillId="33" borderId="84" xfId="0" applyNumberFormat="1" applyFont="1" applyFill="1" applyBorder="1" applyAlignment="1">
      <alignment/>
    </xf>
    <xf numFmtId="2" fontId="1" fillId="33" borderId="85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204" fontId="1" fillId="33" borderId="86" xfId="0" applyNumberFormat="1" applyFont="1" applyFill="1" applyBorder="1" applyAlignment="1">
      <alignment/>
    </xf>
    <xf numFmtId="0" fontId="0" fillId="0" borderId="76" xfId="0" applyFont="1" applyFill="1" applyBorder="1" applyAlignment="1">
      <alignment horizontal="center" wrapText="1"/>
    </xf>
    <xf numFmtId="0" fontId="18" fillId="0" borderId="79" xfId="0" applyFont="1" applyBorder="1" applyAlignment="1">
      <alignment horizontal="center" wrapText="1"/>
    </xf>
    <xf numFmtId="0" fontId="18" fillId="0" borderId="59" xfId="0" applyFont="1" applyBorder="1" applyAlignment="1">
      <alignment horizontal="center" wrapText="1"/>
    </xf>
    <xf numFmtId="0" fontId="18" fillId="0" borderId="73" xfId="0" applyFont="1" applyBorder="1" applyAlignment="1">
      <alignment horizontal="center" wrapText="1"/>
    </xf>
    <xf numFmtId="0" fontId="18" fillId="0" borderId="58" xfId="0" applyFont="1" applyBorder="1" applyAlignment="1">
      <alignment horizontal="center" wrapText="1"/>
    </xf>
    <xf numFmtId="0" fontId="18" fillId="0" borderId="83" xfId="0" applyFont="1" applyFill="1" applyBorder="1" applyAlignment="1">
      <alignment horizontal="center" wrapText="1"/>
    </xf>
    <xf numFmtId="0" fontId="18" fillId="0" borderId="77" xfId="0" applyFont="1" applyFill="1" applyBorder="1" applyAlignment="1">
      <alignment horizontal="center" wrapText="1"/>
    </xf>
    <xf numFmtId="0" fontId="18" fillId="0" borderId="69" xfId="0" applyFont="1" applyFill="1" applyBorder="1" applyAlignment="1">
      <alignment horizontal="center" wrapText="1"/>
    </xf>
    <xf numFmtId="0" fontId="18" fillId="0" borderId="79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59" xfId="0" applyFont="1" applyFill="1" applyBorder="1" applyAlignment="1">
      <alignment horizontal="center" wrapText="1"/>
    </xf>
    <xf numFmtId="0" fontId="18" fillId="0" borderId="58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87" xfId="0" applyFont="1" applyBorder="1" applyAlignment="1">
      <alignment/>
    </xf>
    <xf numFmtId="0" fontId="1" fillId="0" borderId="88" xfId="0" applyFont="1" applyBorder="1" applyAlignment="1">
      <alignment/>
    </xf>
    <xf numFmtId="0" fontId="1" fillId="0" borderId="89" xfId="0" applyFont="1" applyBorder="1" applyAlignment="1">
      <alignment/>
    </xf>
    <xf numFmtId="204" fontId="1" fillId="33" borderId="77" xfId="0" applyNumberFormat="1" applyFont="1" applyFill="1" applyBorder="1" applyAlignment="1">
      <alignment/>
    </xf>
    <xf numFmtId="0" fontId="1" fillId="0" borderId="9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indent="4"/>
    </xf>
    <xf numFmtId="49" fontId="0" fillId="34" borderId="59" xfId="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0" fontId="0" fillId="35" borderId="0" xfId="0" applyFill="1" applyBorder="1" applyAlignment="1">
      <alignment/>
    </xf>
    <xf numFmtId="0" fontId="57" fillId="35" borderId="0" xfId="0" applyFont="1" applyFill="1" applyBorder="1" applyAlignment="1">
      <alignment horizontal="left" vertical="center" indent="4"/>
    </xf>
    <xf numFmtId="0" fontId="57" fillId="35" borderId="0" xfId="0" applyFont="1" applyFill="1" applyBorder="1" applyAlignment="1">
      <alignment horizontal="left" vertical="center" wrapText="1" indent="2"/>
    </xf>
    <xf numFmtId="0" fontId="19" fillId="0" borderId="43" xfId="0" applyFont="1" applyBorder="1" applyAlignment="1">
      <alignment horizontal="left"/>
    </xf>
    <xf numFmtId="0" fontId="19" fillId="0" borderId="81" xfId="0" applyFont="1" applyBorder="1" applyAlignment="1">
      <alignment horizontal="left"/>
    </xf>
    <xf numFmtId="0" fontId="19" fillId="0" borderId="91" xfId="0" applyFont="1" applyBorder="1" applyAlignment="1">
      <alignment horizontal="left"/>
    </xf>
    <xf numFmtId="0" fontId="1" fillId="0" borderId="92" xfId="0" applyFont="1" applyBorder="1" applyAlignment="1">
      <alignment horizontal="center" wrapText="1"/>
    </xf>
    <xf numFmtId="0" fontId="1" fillId="0" borderId="77" xfId="0" applyFont="1" applyBorder="1" applyAlignment="1">
      <alignment horizontal="center" wrapText="1"/>
    </xf>
    <xf numFmtId="0" fontId="1" fillId="0" borderId="93" xfId="0" applyFont="1" applyBorder="1" applyAlignment="1">
      <alignment horizontal="center" wrapText="1"/>
    </xf>
    <xf numFmtId="0" fontId="19" fillId="0" borderId="44" xfId="0" applyFont="1" applyBorder="1" applyAlignment="1">
      <alignment horizontal="left"/>
    </xf>
    <xf numFmtId="0" fontId="19" fillId="0" borderId="80" xfId="0" applyFont="1" applyBorder="1" applyAlignment="1">
      <alignment horizontal="left"/>
    </xf>
    <xf numFmtId="0" fontId="19" fillId="0" borderId="74" xfId="0" applyFont="1" applyBorder="1" applyAlignment="1">
      <alignment horizontal="left"/>
    </xf>
    <xf numFmtId="0" fontId="1" fillId="0" borderId="94" xfId="0" applyFont="1" applyBorder="1" applyAlignment="1">
      <alignment horizontal="center" wrapText="1"/>
    </xf>
    <xf numFmtId="0" fontId="1" fillId="0" borderId="95" xfId="0" applyFont="1" applyBorder="1" applyAlignment="1">
      <alignment horizontal="center" wrapText="1"/>
    </xf>
    <xf numFmtId="0" fontId="1" fillId="0" borderId="94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0" fillId="0" borderId="0" xfId="53" applyFont="1" applyAlignment="1">
      <alignment horizontal="left" vertical="center" wrapText="1"/>
      <protection/>
    </xf>
    <xf numFmtId="0" fontId="16" fillId="0" borderId="0" xfId="53" applyFont="1" applyAlignment="1">
      <alignment horizontal="left" vertical="center" wrapText="1"/>
      <protection/>
    </xf>
    <xf numFmtId="0" fontId="15" fillId="0" borderId="0" xfId="0" applyFont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Einzbaum2009 Rummel Nds.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v>Abtriebswerte laufend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diskontierter Abtriebdswert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Summe der diskontierte Bodenrente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3"/>
          <c:tx>
            <c:v>Bodenrenteverlust (unter Kronenschirmfläche)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axId val="66724967"/>
        <c:axId val="63653792"/>
      </c:barChart>
      <c:catAx>
        <c:axId val="6672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653792"/>
        <c:crosses val="autoZero"/>
        <c:auto val="0"/>
        <c:lblOffset val="100"/>
        <c:tickLblSkip val="1"/>
        <c:noMultiLvlLbl val="0"/>
      </c:catAx>
      <c:valAx>
        <c:axId val="63653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24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7096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5">
    <pageSetUpPr fitToPage="1"/>
  </sheetPr>
  <dimension ref="B2:Z91"/>
  <sheetViews>
    <sheetView showGridLines="0" tabSelected="1" view="pageBreakPreview" zoomScaleNormal="90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42" sqref="A42:IV44"/>
    </sheetView>
  </sheetViews>
  <sheetFormatPr defaultColWidth="11.421875" defaultRowHeight="12.75"/>
  <cols>
    <col min="1" max="1" width="3.421875" style="0" customWidth="1"/>
    <col min="2" max="2" width="4.7109375" style="0" customWidth="1"/>
    <col min="3" max="3" width="14.00390625" style="0" customWidth="1"/>
    <col min="4" max="4" width="6.8515625" style="1" customWidth="1"/>
    <col min="5" max="5" width="8.8515625" style="1" customWidth="1"/>
    <col min="6" max="6" width="12.7109375" style="1" customWidth="1"/>
    <col min="7" max="12" width="11.8515625" style="1" customWidth="1"/>
    <col min="13" max="17" width="11.8515625" style="0" customWidth="1"/>
    <col min="18" max="25" width="10.8515625" style="0" customWidth="1"/>
  </cols>
  <sheetData>
    <row r="2" ht="17.25">
      <c r="B2" s="66" t="s">
        <v>70</v>
      </c>
    </row>
    <row r="3" ht="13.5">
      <c r="B3" s="151" t="s">
        <v>71</v>
      </c>
    </row>
    <row r="4" ht="14.25" thickBot="1">
      <c r="B4" s="151"/>
    </row>
    <row r="5" spans="2:6" ht="24" customHeight="1">
      <c r="B5" s="90" t="s">
        <v>38</v>
      </c>
      <c r="C5" s="88"/>
      <c r="D5" s="88"/>
      <c r="E5" s="88"/>
      <c r="F5" s="89"/>
    </row>
    <row r="6" spans="2:6" ht="12.75">
      <c r="B6" s="155" t="s">
        <v>33</v>
      </c>
      <c r="C6" s="156"/>
      <c r="D6" s="156"/>
      <c r="E6" s="157"/>
      <c r="F6" s="99">
        <v>100</v>
      </c>
    </row>
    <row r="7" spans="2:6" ht="12.75">
      <c r="B7" s="155" t="s">
        <v>5</v>
      </c>
      <c r="C7" s="156"/>
      <c r="D7" s="156"/>
      <c r="E7" s="157"/>
      <c r="F7" s="100">
        <v>0.015</v>
      </c>
    </row>
    <row r="8" spans="2:6" ht="12.75">
      <c r="B8" s="155" t="s">
        <v>39</v>
      </c>
      <c r="C8" s="156"/>
      <c r="D8" s="156"/>
      <c r="E8" s="157"/>
      <c r="F8" s="99">
        <v>165</v>
      </c>
    </row>
    <row r="9" spans="2:6" ht="12.75">
      <c r="B9" s="155" t="s">
        <v>59</v>
      </c>
      <c r="C9" s="156"/>
      <c r="D9" s="156"/>
      <c r="E9" s="157"/>
      <c r="F9" s="101">
        <v>15</v>
      </c>
    </row>
    <row r="10" spans="2:6" ht="12.75">
      <c r="B10" s="155" t="s">
        <v>54</v>
      </c>
      <c r="C10" s="156"/>
      <c r="D10" s="156"/>
      <c r="E10" s="157"/>
      <c r="F10" s="101">
        <v>2</v>
      </c>
    </row>
    <row r="11" spans="2:6" ht="13.5" thickBot="1">
      <c r="B11" s="161" t="s">
        <v>52</v>
      </c>
      <c r="C11" s="162"/>
      <c r="D11" s="162"/>
      <c r="E11" s="163"/>
      <c r="F11" s="102">
        <v>1</v>
      </c>
    </row>
    <row r="12" spans="2:6" ht="13.5" thickBot="1">
      <c r="B12" s="142"/>
      <c r="C12" s="143"/>
      <c r="D12" s="143"/>
      <c r="E12" s="143"/>
      <c r="F12" s="143"/>
    </row>
    <row r="13" spans="7:17" ht="13.5" thickBot="1">
      <c r="G13" s="158" t="s">
        <v>56</v>
      </c>
      <c r="H13" s="144" t="s">
        <v>57</v>
      </c>
      <c r="I13" s="145"/>
      <c r="J13" s="145"/>
      <c r="K13" s="145"/>
      <c r="L13" s="145"/>
      <c r="M13" s="145"/>
      <c r="N13" s="145"/>
      <c r="O13" s="145"/>
      <c r="P13" s="146"/>
      <c r="Q13" s="158" t="s">
        <v>64</v>
      </c>
    </row>
    <row r="14" spans="2:17" s="141" customFormat="1" ht="27.75" customHeight="1" thickBot="1">
      <c r="B14" s="164" t="s">
        <v>44</v>
      </c>
      <c r="C14" s="165"/>
      <c r="D14" s="165"/>
      <c r="E14" s="165"/>
      <c r="F14" s="165"/>
      <c r="G14" s="160"/>
      <c r="H14" s="148" t="s">
        <v>46</v>
      </c>
      <c r="I14" s="166" t="s">
        <v>45</v>
      </c>
      <c r="J14" s="167"/>
      <c r="K14" s="166" t="s">
        <v>49</v>
      </c>
      <c r="L14" s="168"/>
      <c r="M14" s="167"/>
      <c r="N14" s="148" t="s">
        <v>50</v>
      </c>
      <c r="O14" s="148" t="s">
        <v>58</v>
      </c>
      <c r="P14" s="148" t="s">
        <v>62</v>
      </c>
      <c r="Q14" s="159"/>
    </row>
    <row r="15" spans="2:17" s="140" customFormat="1" ht="69" customHeight="1">
      <c r="B15" s="129" t="s">
        <v>72</v>
      </c>
      <c r="C15" s="130" t="s">
        <v>0</v>
      </c>
      <c r="D15" s="131" t="s">
        <v>4</v>
      </c>
      <c r="E15" s="132" t="s">
        <v>42</v>
      </c>
      <c r="F15" s="133" t="s">
        <v>63</v>
      </c>
      <c r="G15" s="134" t="s">
        <v>67</v>
      </c>
      <c r="H15" s="135" t="s">
        <v>47</v>
      </c>
      <c r="I15" s="136" t="s">
        <v>48</v>
      </c>
      <c r="J15" s="137" t="s">
        <v>34</v>
      </c>
      <c r="K15" s="138" t="s">
        <v>66</v>
      </c>
      <c r="L15" s="135" t="s">
        <v>65</v>
      </c>
      <c r="M15" s="139" t="s">
        <v>51</v>
      </c>
      <c r="N15" s="134" t="s">
        <v>61</v>
      </c>
      <c r="O15" s="135" t="s">
        <v>60</v>
      </c>
      <c r="P15" s="134" t="s">
        <v>68</v>
      </c>
      <c r="Q15" s="134" t="s">
        <v>69</v>
      </c>
    </row>
    <row r="16" spans="2:17" ht="18" customHeight="1" thickBot="1">
      <c r="B16" s="105"/>
      <c r="C16" s="103"/>
      <c r="D16" s="6" t="s">
        <v>3</v>
      </c>
      <c r="E16" s="116"/>
      <c r="F16" s="106" t="s">
        <v>2</v>
      </c>
      <c r="G16" s="128" t="s">
        <v>55</v>
      </c>
      <c r="H16" s="118" t="s">
        <v>6</v>
      </c>
      <c r="I16" s="109" t="s">
        <v>43</v>
      </c>
      <c r="J16" s="7" t="s">
        <v>6</v>
      </c>
      <c r="K16" s="104" t="s">
        <v>7</v>
      </c>
      <c r="L16" s="118"/>
      <c r="M16" s="106" t="s">
        <v>6</v>
      </c>
      <c r="N16" s="110" t="s">
        <v>6</v>
      </c>
      <c r="O16" s="118" t="s">
        <v>6</v>
      </c>
      <c r="P16" s="110" t="s">
        <v>2</v>
      </c>
      <c r="Q16" s="110" t="s">
        <v>6</v>
      </c>
    </row>
    <row r="17" spans="2:26" ht="12.75">
      <c r="B17" s="113">
        <v>1</v>
      </c>
      <c r="C17" s="150" t="s">
        <v>22</v>
      </c>
      <c r="D17" s="98">
        <v>56</v>
      </c>
      <c r="E17" s="117">
        <v>2</v>
      </c>
      <c r="F17" s="107">
        <f ca="1">IF(D17=0,0,VLOOKUP(D17,INDIRECT(C17),E17)+(D17-ROUNDDOWN(D17*2,-1)/2)*((VLOOKUP(D17+5,INDIRECT(C17),E17)-VLOOKUP(D17,INDIRECT(C17),E17))/5))</f>
        <v>423.656150877193</v>
      </c>
      <c r="G17" s="111">
        <f>IF(D17=0,0,$F$9)</f>
        <v>15</v>
      </c>
      <c r="H17" s="119">
        <f aca="true" t="shared" si="0" ref="H17:H22">F17*$F$7</f>
        <v>6.354842263157895</v>
      </c>
      <c r="I17" s="115"/>
      <c r="J17" s="8">
        <f aca="true" t="shared" si="1" ref="J17:J41">PMT($F$7,$F$6,(-F17+(F17*(100%+I17)))/(1+$F$7)^$F$6)</f>
        <v>0</v>
      </c>
      <c r="K17" s="108">
        <f aca="true" ca="1" t="shared" si="2" ref="K17:K41">IF(D17=0,0,((INDIRECT(CONCATENATE(C17,0))+INDIRECT(CONCATENATE(C17,1))*D17)*(1-EXP(-(D17/INDIRECT(CONCATENATE(C17,3))))^INDIRECT(CONCATENATE(C17,4))))^2*PI()/4)</f>
        <v>65.21460074376331</v>
      </c>
      <c r="L17" s="122">
        <v>1</v>
      </c>
      <c r="M17" s="107">
        <f>K17/10000*L17*$F$8</f>
        <v>1.0760409122720946</v>
      </c>
      <c r="N17" s="111">
        <f aca="true" t="shared" si="3" ref="N17:N41">IF(D17&gt;0,$F$10,0)</f>
        <v>2</v>
      </c>
      <c r="O17" s="119">
        <f aca="true" t="shared" si="4" ref="O17:O41">H17+J17+M17+N17</f>
        <v>9.43088317542999</v>
      </c>
      <c r="P17" s="111">
        <f>O17*((1+$F$7)^$F$6-1)/((1+$F$7)^$F$6*$F$7)</f>
        <v>486.8665492631268</v>
      </c>
      <c r="Q17" s="147">
        <f>(G17+P17)*$F$11</f>
        <v>501.8665492631268</v>
      </c>
      <c r="S17" s="38"/>
      <c r="T17" s="38"/>
      <c r="U17" s="37"/>
      <c r="W17" s="36"/>
      <c r="X17" s="36"/>
      <c r="Y17" s="36"/>
      <c r="Z17" s="36"/>
    </row>
    <row r="18" spans="2:26" ht="12.75">
      <c r="B18" s="114">
        <v>2</v>
      </c>
      <c r="C18" s="150" t="s">
        <v>22</v>
      </c>
      <c r="D18" s="98">
        <v>54</v>
      </c>
      <c r="E18" s="117">
        <v>2</v>
      </c>
      <c r="F18" s="123">
        <f ca="1">IF(D18=0,0,VLOOKUP(D18,INDIRECT(C18),E18)+(D18-ROUNDDOWN(D18*2,-1)/2)*((VLOOKUP(D18+5,INDIRECT(C18),E18)-VLOOKUP(D18,INDIRECT(C18),E18))/5))</f>
        <v>370.75179694189603</v>
      </c>
      <c r="G18" s="111">
        <f aca="true" t="shared" si="5" ref="G18:G41">IF(D18=0,0,$F$9)</f>
        <v>15</v>
      </c>
      <c r="H18" s="120">
        <f t="shared" si="0"/>
        <v>5.561276954128441</v>
      </c>
      <c r="I18" s="115"/>
      <c r="J18" s="8">
        <f t="shared" si="1"/>
        <v>0</v>
      </c>
      <c r="K18" s="108">
        <f ca="1" t="shared" si="2"/>
        <v>61.954815765671675</v>
      </c>
      <c r="L18" s="122">
        <v>1</v>
      </c>
      <c r="M18" s="107">
        <f aca="true" t="shared" si="6" ref="M18:M41">K18/10000*L18*$F$8</f>
        <v>1.0222544601335826</v>
      </c>
      <c r="N18" s="112">
        <f t="shared" si="3"/>
        <v>2</v>
      </c>
      <c r="O18" s="120">
        <f t="shared" si="4"/>
        <v>8.583531414262023</v>
      </c>
      <c r="P18" s="111">
        <f aca="true" t="shared" si="7" ref="P18:P41">O18*((1+$F$7)^$F$6-1)/((1+$F$7)^$F$6*$F$7)</f>
        <v>443.1222656899107</v>
      </c>
      <c r="Q18" s="147">
        <f aca="true" t="shared" si="8" ref="Q18:Q41">(G18+P18)*$F$11</f>
        <v>458.1222656899107</v>
      </c>
      <c r="S18" s="38"/>
      <c r="T18" s="38"/>
      <c r="U18" s="37"/>
      <c r="W18" s="36"/>
      <c r="X18" s="36"/>
      <c r="Y18" s="36"/>
      <c r="Z18" s="36"/>
    </row>
    <row r="19" spans="2:26" ht="12.75">
      <c r="B19" s="114">
        <v>3</v>
      </c>
      <c r="C19" s="150" t="s">
        <v>22</v>
      </c>
      <c r="D19" s="98">
        <v>66</v>
      </c>
      <c r="E19" s="117">
        <v>2</v>
      </c>
      <c r="F19" s="123">
        <f ca="1">IF(D19=0,0,VLOOKUP(D19,INDIRECT(C19),E19)+(D19-ROUNDDOWN(D19*2,-1)/2)*((VLOOKUP(D19+5,INDIRECT(C19),E19)-VLOOKUP(D19,INDIRECT(C19),E19))/5))</f>
        <v>706.9552272727273</v>
      </c>
      <c r="G19" s="111">
        <f t="shared" si="5"/>
        <v>15</v>
      </c>
      <c r="H19" s="120">
        <f>F19*$F$7</f>
        <v>10.604328409090908</v>
      </c>
      <c r="I19" s="115"/>
      <c r="J19" s="8">
        <f>PMT($F$7,$F$6,(-F19+(F19*(100%+I19)))/(1+$F$7)^$F$6)</f>
        <v>0</v>
      </c>
      <c r="K19" s="108">
        <f ca="1">IF(D19=0,0,((INDIRECT(CONCATENATE(C19,0))+INDIRECT(CONCATENATE(C19,1))*D19)*(1-EXP(-(D19/INDIRECT(CONCATENATE(C19,3))))^INDIRECT(CONCATENATE(C19,4))))^2*PI()/4)</f>
        <v>82.75519559057531</v>
      </c>
      <c r="L19" s="122">
        <v>1</v>
      </c>
      <c r="M19" s="107">
        <f t="shared" si="6"/>
        <v>1.3654607272444927</v>
      </c>
      <c r="N19" s="112">
        <f>IF(D19&gt;0,$F$10,0)</f>
        <v>2</v>
      </c>
      <c r="O19" s="120">
        <f>H19+J19+M19+N19</f>
        <v>13.9697891363354</v>
      </c>
      <c r="P19" s="111">
        <f t="shared" si="7"/>
        <v>721.1862244737254</v>
      </c>
      <c r="Q19" s="147">
        <f t="shared" si="8"/>
        <v>736.1862244737254</v>
      </c>
      <c r="S19" s="38"/>
      <c r="T19" s="38"/>
      <c r="U19" s="37"/>
      <c r="W19" s="36"/>
      <c r="X19" s="36"/>
      <c r="Y19" s="36"/>
      <c r="Z19" s="36"/>
    </row>
    <row r="20" spans="2:26" ht="12.75">
      <c r="B20" s="114">
        <v>4</v>
      </c>
      <c r="C20" s="150" t="s">
        <v>22</v>
      </c>
      <c r="D20" s="98">
        <v>70</v>
      </c>
      <c r="E20" s="117">
        <v>2</v>
      </c>
      <c r="F20" s="123">
        <f aca="true" ca="1" t="shared" si="9" ref="F20:F41">IF(D20=0,0,VLOOKUP(D20,INDIRECT(C20),E20)+(D20-ROUNDDOWN(D20*2,-1)/2)*((VLOOKUP(D20+5,INDIRECT(C20),E20)-VLOOKUP(D20,INDIRECT(C20),E20))/5))</f>
        <v>813.9636363636364</v>
      </c>
      <c r="G20" s="111">
        <f t="shared" si="5"/>
        <v>15</v>
      </c>
      <c r="H20" s="120">
        <f t="shared" si="0"/>
        <v>12.209454545454545</v>
      </c>
      <c r="I20" s="115"/>
      <c r="J20" s="8">
        <f t="shared" si="1"/>
        <v>0</v>
      </c>
      <c r="K20" s="108">
        <f ca="1" t="shared" si="2"/>
        <v>90.35306719771032</v>
      </c>
      <c r="L20" s="122">
        <v>1</v>
      </c>
      <c r="M20" s="107">
        <f t="shared" si="6"/>
        <v>1.49082560876222</v>
      </c>
      <c r="N20" s="112">
        <f t="shared" si="3"/>
        <v>2</v>
      </c>
      <c r="O20" s="120">
        <f t="shared" si="4"/>
        <v>15.700280154216765</v>
      </c>
      <c r="P20" s="111">
        <f t="shared" si="7"/>
        <v>810.5223104727253</v>
      </c>
      <c r="Q20" s="147">
        <f t="shared" si="8"/>
        <v>825.5223104727253</v>
      </c>
      <c r="S20" s="38"/>
      <c r="T20" s="38"/>
      <c r="U20" s="37"/>
      <c r="W20" s="36"/>
      <c r="X20" s="36"/>
      <c r="Y20" s="36"/>
      <c r="Z20" s="36"/>
    </row>
    <row r="21" spans="2:26" ht="12.75">
      <c r="B21" s="114">
        <v>5</v>
      </c>
      <c r="C21" s="150" t="s">
        <v>22</v>
      </c>
      <c r="D21" s="98">
        <v>83</v>
      </c>
      <c r="E21" s="117">
        <v>2</v>
      </c>
      <c r="F21" s="123">
        <f ca="1" t="shared" si="9"/>
        <v>1145.363116883117</v>
      </c>
      <c r="G21" s="111">
        <f t="shared" si="5"/>
        <v>15</v>
      </c>
      <c r="H21" s="120">
        <f t="shared" si="0"/>
        <v>17.180446753246756</v>
      </c>
      <c r="I21" s="115"/>
      <c r="J21" s="8">
        <f t="shared" si="1"/>
        <v>0</v>
      </c>
      <c r="K21" s="108">
        <f ca="1" t="shared" si="2"/>
        <v>117.3473320782698</v>
      </c>
      <c r="L21" s="122">
        <v>1</v>
      </c>
      <c r="M21" s="107">
        <f t="shared" si="6"/>
        <v>1.9362309792914518</v>
      </c>
      <c r="N21" s="112">
        <f t="shared" si="3"/>
        <v>2</v>
      </c>
      <c r="O21" s="120">
        <f t="shared" si="4"/>
        <v>21.116677732538207</v>
      </c>
      <c r="P21" s="111">
        <f t="shared" si="7"/>
        <v>1090.1422304039552</v>
      </c>
      <c r="Q21" s="147">
        <f t="shared" si="8"/>
        <v>1105.1422304039552</v>
      </c>
      <c r="S21" s="38"/>
      <c r="T21" s="38"/>
      <c r="U21" s="37"/>
      <c r="W21" s="36"/>
      <c r="X21" s="36"/>
      <c r="Y21" s="36"/>
      <c r="Z21" s="36"/>
    </row>
    <row r="22" spans="2:26" ht="12.75">
      <c r="B22" s="114">
        <v>6</v>
      </c>
      <c r="C22" s="150" t="s">
        <v>22</v>
      </c>
      <c r="D22" s="98">
        <v>56</v>
      </c>
      <c r="E22" s="117">
        <v>3</v>
      </c>
      <c r="F22" s="123">
        <f ca="1" t="shared" si="9"/>
        <v>280.6615730994152</v>
      </c>
      <c r="G22" s="111">
        <f t="shared" si="5"/>
        <v>15</v>
      </c>
      <c r="H22" s="120">
        <f t="shared" si="0"/>
        <v>4.209923596491228</v>
      </c>
      <c r="I22" s="115"/>
      <c r="J22" s="8">
        <f t="shared" si="1"/>
        <v>0</v>
      </c>
      <c r="K22" s="108">
        <f ca="1" t="shared" si="2"/>
        <v>65.21460074376331</v>
      </c>
      <c r="L22" s="122">
        <v>1</v>
      </c>
      <c r="M22" s="107">
        <f t="shared" si="6"/>
        <v>1.0760409122720946</v>
      </c>
      <c r="N22" s="112">
        <f t="shared" si="3"/>
        <v>2</v>
      </c>
      <c r="O22" s="120">
        <f t="shared" si="4"/>
        <v>7.285964508763323</v>
      </c>
      <c r="P22" s="111">
        <f t="shared" si="7"/>
        <v>376.1357587035826</v>
      </c>
      <c r="Q22" s="147">
        <f t="shared" si="8"/>
        <v>391.1357587035826</v>
      </c>
      <c r="S22" s="38"/>
      <c r="T22" s="38"/>
      <c r="U22" s="37"/>
      <c r="W22" s="36"/>
      <c r="X22" s="36"/>
      <c r="Y22" s="36"/>
      <c r="Z22" s="36"/>
    </row>
    <row r="23" spans="2:26" ht="12.75">
      <c r="B23" s="114">
        <v>7</v>
      </c>
      <c r="C23" s="150" t="s">
        <v>22</v>
      </c>
      <c r="D23" s="98">
        <v>70</v>
      </c>
      <c r="E23" s="117">
        <v>2</v>
      </c>
      <c r="F23" s="123">
        <f ca="1" t="shared" si="9"/>
        <v>813.9636363636364</v>
      </c>
      <c r="G23" s="111">
        <f t="shared" si="5"/>
        <v>15</v>
      </c>
      <c r="H23" s="120">
        <f aca="true" t="shared" si="10" ref="H23:H41">F23*$F$7</f>
        <v>12.209454545454545</v>
      </c>
      <c r="I23" s="115"/>
      <c r="J23" s="8">
        <f t="shared" si="1"/>
        <v>0</v>
      </c>
      <c r="K23" s="108">
        <f ca="1" t="shared" si="2"/>
        <v>90.35306719771032</v>
      </c>
      <c r="L23" s="122">
        <v>1</v>
      </c>
      <c r="M23" s="107">
        <f t="shared" si="6"/>
        <v>1.49082560876222</v>
      </c>
      <c r="N23" s="112">
        <f t="shared" si="3"/>
        <v>2</v>
      </c>
      <c r="O23" s="120">
        <f t="shared" si="4"/>
        <v>15.700280154216765</v>
      </c>
      <c r="P23" s="111">
        <f t="shared" si="7"/>
        <v>810.5223104727253</v>
      </c>
      <c r="Q23" s="147">
        <f t="shared" si="8"/>
        <v>825.5223104727253</v>
      </c>
      <c r="S23" s="38"/>
      <c r="T23" s="38"/>
      <c r="U23" s="37"/>
      <c r="W23" s="36"/>
      <c r="X23" s="36"/>
      <c r="Y23" s="36"/>
      <c r="Z23" s="36"/>
    </row>
    <row r="24" spans="2:26" ht="12.75">
      <c r="B24" s="114">
        <v>8</v>
      </c>
      <c r="C24" s="150" t="s">
        <v>22</v>
      </c>
      <c r="D24" s="98">
        <v>72</v>
      </c>
      <c r="E24" s="117">
        <v>2</v>
      </c>
      <c r="F24" s="123">
        <f ca="1" t="shared" si="9"/>
        <v>862.1369944341374</v>
      </c>
      <c r="G24" s="111">
        <f t="shared" si="5"/>
        <v>15</v>
      </c>
      <c r="H24" s="120">
        <f t="shared" si="10"/>
        <v>12.93205491651206</v>
      </c>
      <c r="I24" s="115"/>
      <c r="J24" s="8">
        <f t="shared" si="1"/>
        <v>0</v>
      </c>
      <c r="K24" s="108">
        <f ca="1" t="shared" si="2"/>
        <v>94.27688835756824</v>
      </c>
      <c r="L24" s="122">
        <v>1</v>
      </c>
      <c r="M24" s="107">
        <f t="shared" si="6"/>
        <v>1.5555686578998758</v>
      </c>
      <c r="N24" s="112">
        <f t="shared" si="3"/>
        <v>2</v>
      </c>
      <c r="O24" s="120">
        <f t="shared" si="4"/>
        <v>16.487623574411934</v>
      </c>
      <c r="P24" s="111">
        <f t="shared" si="7"/>
        <v>851.1686812255867</v>
      </c>
      <c r="Q24" s="147">
        <f t="shared" si="8"/>
        <v>866.1686812255867</v>
      </c>
      <c r="S24" s="38"/>
      <c r="T24" s="38"/>
      <c r="U24" s="37"/>
      <c r="W24" s="36"/>
      <c r="X24" s="36"/>
      <c r="Y24" s="36"/>
      <c r="Z24" s="36"/>
    </row>
    <row r="25" spans="2:26" ht="12.75">
      <c r="B25" s="113">
        <v>9</v>
      </c>
      <c r="C25" s="150" t="s">
        <v>22</v>
      </c>
      <c r="D25" s="98">
        <v>61</v>
      </c>
      <c r="E25" s="117">
        <v>3</v>
      </c>
      <c r="F25" s="123">
        <f ca="1" t="shared" si="9"/>
        <v>374.95223684210526</v>
      </c>
      <c r="G25" s="111">
        <f t="shared" si="5"/>
        <v>15</v>
      </c>
      <c r="H25" s="120">
        <f t="shared" si="10"/>
        <v>5.624283552631579</v>
      </c>
      <c r="I25" s="115"/>
      <c r="J25" s="8">
        <f t="shared" si="1"/>
        <v>0</v>
      </c>
      <c r="K25" s="108">
        <f ca="1" t="shared" si="2"/>
        <v>73.72565894302632</v>
      </c>
      <c r="L25" s="122">
        <v>1</v>
      </c>
      <c r="M25" s="107">
        <f t="shared" si="6"/>
        <v>1.2164733725599344</v>
      </c>
      <c r="N25" s="112">
        <f t="shared" si="3"/>
        <v>2</v>
      </c>
      <c r="O25" s="120">
        <f t="shared" si="4"/>
        <v>8.840756925191513</v>
      </c>
      <c r="P25" s="111">
        <f t="shared" si="7"/>
        <v>456.4014564676054</v>
      </c>
      <c r="Q25" s="147">
        <f t="shared" si="8"/>
        <v>471.4014564676054</v>
      </c>
      <c r="S25" s="38"/>
      <c r="T25" s="38"/>
      <c r="U25" s="37"/>
      <c r="W25" s="36"/>
      <c r="X25" s="36"/>
      <c r="Y25" s="36"/>
      <c r="Z25" s="36"/>
    </row>
    <row r="26" spans="2:26" ht="12.75">
      <c r="B26" s="114">
        <v>10</v>
      </c>
      <c r="C26" s="150" t="s">
        <v>22</v>
      </c>
      <c r="D26" s="98">
        <v>73</v>
      </c>
      <c r="E26" s="117">
        <v>2</v>
      </c>
      <c r="F26" s="123">
        <f ca="1" t="shared" si="9"/>
        <v>886.2236734693878</v>
      </c>
      <c r="G26" s="111">
        <f t="shared" si="5"/>
        <v>15</v>
      </c>
      <c r="H26" s="120">
        <f t="shared" si="10"/>
        <v>13.293355102040817</v>
      </c>
      <c r="I26" s="115"/>
      <c r="J26" s="8">
        <f t="shared" si="1"/>
        <v>0</v>
      </c>
      <c r="K26" s="108">
        <f ca="1" t="shared" si="2"/>
        <v>96.27003434398104</v>
      </c>
      <c r="L26" s="122">
        <v>1</v>
      </c>
      <c r="M26" s="107">
        <f t="shared" si="6"/>
        <v>1.5884555666756872</v>
      </c>
      <c r="N26" s="112">
        <f t="shared" si="3"/>
        <v>2</v>
      </c>
      <c r="O26" s="120">
        <f t="shared" si="4"/>
        <v>16.881810668716504</v>
      </c>
      <c r="P26" s="111">
        <f t="shared" si="7"/>
        <v>871.5184731589784</v>
      </c>
      <c r="Q26" s="147">
        <f t="shared" si="8"/>
        <v>886.5184731589784</v>
      </c>
      <c r="S26" s="38"/>
      <c r="T26" s="38"/>
      <c r="U26" s="37"/>
      <c r="W26" s="36"/>
      <c r="X26" s="36"/>
      <c r="Y26" s="36"/>
      <c r="Z26" s="36"/>
    </row>
    <row r="27" spans="2:26" ht="12.75">
      <c r="B27" s="114">
        <v>11</v>
      </c>
      <c r="C27" s="150" t="s">
        <v>22</v>
      </c>
      <c r="D27" s="98">
        <v>64</v>
      </c>
      <c r="E27" s="117">
        <v>3</v>
      </c>
      <c r="F27" s="123">
        <f ca="1" t="shared" si="9"/>
        <v>429.87868421052633</v>
      </c>
      <c r="G27" s="111">
        <f t="shared" si="5"/>
        <v>15</v>
      </c>
      <c r="H27" s="120">
        <f t="shared" si="10"/>
        <v>6.448180263157894</v>
      </c>
      <c r="I27" s="115"/>
      <c r="J27" s="8">
        <f t="shared" si="1"/>
        <v>0</v>
      </c>
      <c r="K27" s="108">
        <f ca="1" t="shared" si="2"/>
        <v>79.08105629133091</v>
      </c>
      <c r="L27" s="122">
        <v>1</v>
      </c>
      <c r="M27" s="107">
        <f t="shared" si="6"/>
        <v>1.3048374288069602</v>
      </c>
      <c r="N27" s="112">
        <f t="shared" si="3"/>
        <v>2</v>
      </c>
      <c r="O27" s="120">
        <f t="shared" si="4"/>
        <v>9.753017691964855</v>
      </c>
      <c r="P27" s="111">
        <f t="shared" si="7"/>
        <v>503.49664822061106</v>
      </c>
      <c r="Q27" s="147">
        <f t="shared" si="8"/>
        <v>518.4966482206111</v>
      </c>
      <c r="S27" s="38"/>
      <c r="T27" s="38"/>
      <c r="U27" s="37"/>
      <c r="W27" s="36"/>
      <c r="X27" s="36"/>
      <c r="Y27" s="36"/>
      <c r="Z27" s="36"/>
    </row>
    <row r="28" spans="2:26" ht="12.75">
      <c r="B28" s="114">
        <v>12</v>
      </c>
      <c r="C28" s="150" t="s">
        <v>22</v>
      </c>
      <c r="D28" s="98">
        <v>44</v>
      </c>
      <c r="E28" s="117">
        <v>2</v>
      </c>
      <c r="F28" s="123">
        <f ca="1" t="shared" si="9"/>
        <v>169.22660825716986</v>
      </c>
      <c r="G28" s="111">
        <f t="shared" si="5"/>
        <v>15</v>
      </c>
      <c r="H28" s="120">
        <f t="shared" si="10"/>
        <v>2.538399123857548</v>
      </c>
      <c r="I28" s="115"/>
      <c r="J28" s="8">
        <f t="shared" si="1"/>
        <v>0</v>
      </c>
      <c r="K28" s="108">
        <f ca="1" t="shared" si="2"/>
        <v>46.881522541829604</v>
      </c>
      <c r="L28" s="122">
        <v>1</v>
      </c>
      <c r="M28" s="107">
        <f t="shared" si="6"/>
        <v>0.7735451219401884</v>
      </c>
      <c r="N28" s="112">
        <f t="shared" si="3"/>
        <v>2</v>
      </c>
      <c r="O28" s="120">
        <f t="shared" si="4"/>
        <v>5.311944245797736</v>
      </c>
      <c r="P28" s="111">
        <f t="shared" si="7"/>
        <v>274.22754759251393</v>
      </c>
      <c r="Q28" s="147">
        <f t="shared" si="8"/>
        <v>289.22754759251393</v>
      </c>
      <c r="S28" s="38"/>
      <c r="T28" s="38"/>
      <c r="U28" s="37"/>
      <c r="W28" s="36"/>
      <c r="X28" s="36"/>
      <c r="Y28" s="36"/>
      <c r="Z28" s="36"/>
    </row>
    <row r="29" spans="2:26" ht="12.75">
      <c r="B29" s="114">
        <v>13</v>
      </c>
      <c r="C29" s="150"/>
      <c r="D29" s="98"/>
      <c r="E29" s="117"/>
      <c r="F29" s="123">
        <f ca="1" t="shared" si="9"/>
        <v>0</v>
      </c>
      <c r="G29" s="111">
        <f t="shared" si="5"/>
        <v>0</v>
      </c>
      <c r="H29" s="120">
        <f t="shared" si="10"/>
        <v>0</v>
      </c>
      <c r="I29" s="115"/>
      <c r="J29" s="8">
        <f t="shared" si="1"/>
        <v>0</v>
      </c>
      <c r="K29" s="108">
        <f ca="1" t="shared" si="2"/>
        <v>0</v>
      </c>
      <c r="L29" s="122">
        <v>1</v>
      </c>
      <c r="M29" s="107">
        <f t="shared" si="6"/>
        <v>0</v>
      </c>
      <c r="N29" s="112">
        <f t="shared" si="3"/>
        <v>0</v>
      </c>
      <c r="O29" s="120">
        <f t="shared" si="4"/>
        <v>0</v>
      </c>
      <c r="P29" s="111">
        <f t="shared" si="7"/>
        <v>0</v>
      </c>
      <c r="Q29" s="147">
        <f t="shared" si="8"/>
        <v>0</v>
      </c>
      <c r="S29" s="38"/>
      <c r="T29" s="38"/>
      <c r="U29" s="37"/>
      <c r="W29" s="36"/>
      <c r="X29" s="36"/>
      <c r="Y29" s="36"/>
      <c r="Z29" s="36"/>
    </row>
    <row r="30" spans="2:26" ht="12.75">
      <c r="B30" s="114">
        <v>14</v>
      </c>
      <c r="C30" s="150"/>
      <c r="D30" s="98"/>
      <c r="E30" s="117"/>
      <c r="F30" s="123">
        <f ca="1" t="shared" si="9"/>
        <v>0</v>
      </c>
      <c r="G30" s="111">
        <f t="shared" si="5"/>
        <v>0</v>
      </c>
      <c r="H30" s="120">
        <f t="shared" si="10"/>
        <v>0</v>
      </c>
      <c r="I30" s="115"/>
      <c r="J30" s="8">
        <f t="shared" si="1"/>
        <v>0</v>
      </c>
      <c r="K30" s="108">
        <f ca="1" t="shared" si="2"/>
        <v>0</v>
      </c>
      <c r="L30" s="122">
        <v>1</v>
      </c>
      <c r="M30" s="107">
        <f t="shared" si="6"/>
        <v>0</v>
      </c>
      <c r="N30" s="112">
        <f t="shared" si="3"/>
        <v>0</v>
      </c>
      <c r="O30" s="120">
        <f t="shared" si="4"/>
        <v>0</v>
      </c>
      <c r="P30" s="111">
        <f t="shared" si="7"/>
        <v>0</v>
      </c>
      <c r="Q30" s="147">
        <f t="shared" si="8"/>
        <v>0</v>
      </c>
      <c r="S30" s="38"/>
      <c r="T30" s="38"/>
      <c r="U30" s="37"/>
      <c r="W30" s="36"/>
      <c r="X30" s="36"/>
      <c r="Y30" s="36"/>
      <c r="Z30" s="36"/>
    </row>
    <row r="31" spans="2:26" ht="12.75">
      <c r="B31" s="114">
        <v>15</v>
      </c>
      <c r="C31" s="150"/>
      <c r="D31" s="98"/>
      <c r="E31" s="117"/>
      <c r="F31" s="123">
        <f ca="1" t="shared" si="9"/>
        <v>0</v>
      </c>
      <c r="G31" s="111">
        <f t="shared" si="5"/>
        <v>0</v>
      </c>
      <c r="H31" s="120">
        <f t="shared" si="10"/>
        <v>0</v>
      </c>
      <c r="I31" s="115"/>
      <c r="J31" s="8">
        <f t="shared" si="1"/>
        <v>0</v>
      </c>
      <c r="K31" s="108">
        <f ca="1" t="shared" si="2"/>
        <v>0</v>
      </c>
      <c r="L31" s="122">
        <v>1</v>
      </c>
      <c r="M31" s="107">
        <f t="shared" si="6"/>
        <v>0</v>
      </c>
      <c r="N31" s="112">
        <f t="shared" si="3"/>
        <v>0</v>
      </c>
      <c r="O31" s="120">
        <f t="shared" si="4"/>
        <v>0</v>
      </c>
      <c r="P31" s="111">
        <f t="shared" si="7"/>
        <v>0</v>
      </c>
      <c r="Q31" s="147">
        <f t="shared" si="8"/>
        <v>0</v>
      </c>
      <c r="S31" s="38"/>
      <c r="T31" s="38"/>
      <c r="U31" s="37"/>
      <c r="W31" s="36"/>
      <c r="X31" s="36"/>
      <c r="Y31" s="36"/>
      <c r="Z31" s="36"/>
    </row>
    <row r="32" spans="2:26" ht="12.75">
      <c r="B32" s="114">
        <v>16</v>
      </c>
      <c r="C32" s="150"/>
      <c r="D32" s="98"/>
      <c r="E32" s="117"/>
      <c r="F32" s="123">
        <f ca="1" t="shared" si="9"/>
        <v>0</v>
      </c>
      <c r="G32" s="111">
        <f t="shared" si="5"/>
        <v>0</v>
      </c>
      <c r="H32" s="120">
        <f t="shared" si="10"/>
        <v>0</v>
      </c>
      <c r="I32" s="115"/>
      <c r="J32" s="8">
        <f t="shared" si="1"/>
        <v>0</v>
      </c>
      <c r="K32" s="108">
        <f ca="1" t="shared" si="2"/>
        <v>0</v>
      </c>
      <c r="L32" s="122">
        <v>1</v>
      </c>
      <c r="M32" s="107">
        <f t="shared" si="6"/>
        <v>0</v>
      </c>
      <c r="N32" s="112">
        <f t="shared" si="3"/>
        <v>0</v>
      </c>
      <c r="O32" s="120">
        <f t="shared" si="4"/>
        <v>0</v>
      </c>
      <c r="P32" s="111">
        <f t="shared" si="7"/>
        <v>0</v>
      </c>
      <c r="Q32" s="147">
        <f t="shared" si="8"/>
        <v>0</v>
      </c>
      <c r="S32" s="38"/>
      <c r="T32" s="38"/>
      <c r="U32" s="37"/>
      <c r="W32" s="36"/>
      <c r="X32" s="36"/>
      <c r="Y32" s="36"/>
      <c r="Z32" s="36"/>
    </row>
    <row r="33" spans="2:26" ht="12.75">
      <c r="B33" s="113">
        <v>17</v>
      </c>
      <c r="C33" s="150"/>
      <c r="D33" s="98"/>
      <c r="E33" s="117"/>
      <c r="F33" s="123">
        <f ca="1" t="shared" si="9"/>
        <v>0</v>
      </c>
      <c r="G33" s="111">
        <f t="shared" si="5"/>
        <v>0</v>
      </c>
      <c r="H33" s="120">
        <f t="shared" si="10"/>
        <v>0</v>
      </c>
      <c r="I33" s="115"/>
      <c r="J33" s="8">
        <f t="shared" si="1"/>
        <v>0</v>
      </c>
      <c r="K33" s="108">
        <f ca="1" t="shared" si="2"/>
        <v>0</v>
      </c>
      <c r="L33" s="122">
        <v>1</v>
      </c>
      <c r="M33" s="107">
        <f t="shared" si="6"/>
        <v>0</v>
      </c>
      <c r="N33" s="112">
        <f t="shared" si="3"/>
        <v>0</v>
      </c>
      <c r="O33" s="120">
        <f t="shared" si="4"/>
        <v>0</v>
      </c>
      <c r="P33" s="111">
        <f t="shared" si="7"/>
        <v>0</v>
      </c>
      <c r="Q33" s="147">
        <f t="shared" si="8"/>
        <v>0</v>
      </c>
      <c r="S33" s="38"/>
      <c r="T33" s="38"/>
      <c r="U33" s="37"/>
      <c r="W33" s="36"/>
      <c r="X33" s="36"/>
      <c r="Y33" s="36"/>
      <c r="Z33" s="36"/>
    </row>
    <row r="34" spans="2:26" ht="12.75">
      <c r="B34" s="114">
        <v>18</v>
      </c>
      <c r="C34" s="150"/>
      <c r="D34" s="98"/>
      <c r="E34" s="117"/>
      <c r="F34" s="123">
        <f ca="1" t="shared" si="9"/>
        <v>0</v>
      </c>
      <c r="G34" s="111">
        <f t="shared" si="5"/>
        <v>0</v>
      </c>
      <c r="H34" s="120">
        <f t="shared" si="10"/>
        <v>0</v>
      </c>
      <c r="I34" s="115"/>
      <c r="J34" s="8">
        <f t="shared" si="1"/>
        <v>0</v>
      </c>
      <c r="K34" s="108">
        <f ca="1" t="shared" si="2"/>
        <v>0</v>
      </c>
      <c r="L34" s="122">
        <v>1</v>
      </c>
      <c r="M34" s="107">
        <f t="shared" si="6"/>
        <v>0</v>
      </c>
      <c r="N34" s="112">
        <f t="shared" si="3"/>
        <v>0</v>
      </c>
      <c r="O34" s="120">
        <f t="shared" si="4"/>
        <v>0</v>
      </c>
      <c r="P34" s="111">
        <f t="shared" si="7"/>
        <v>0</v>
      </c>
      <c r="Q34" s="147">
        <f t="shared" si="8"/>
        <v>0</v>
      </c>
      <c r="S34" s="38"/>
      <c r="T34" s="38"/>
      <c r="U34" s="37"/>
      <c r="W34" s="36"/>
      <c r="X34" s="36"/>
      <c r="Y34" s="36"/>
      <c r="Z34" s="36"/>
    </row>
    <row r="35" spans="2:26" ht="12.75">
      <c r="B35" s="114">
        <v>19</v>
      </c>
      <c r="C35" s="150"/>
      <c r="D35" s="98"/>
      <c r="E35" s="117"/>
      <c r="F35" s="123">
        <f ca="1" t="shared" si="9"/>
        <v>0</v>
      </c>
      <c r="G35" s="111">
        <f t="shared" si="5"/>
        <v>0</v>
      </c>
      <c r="H35" s="120">
        <f t="shared" si="10"/>
        <v>0</v>
      </c>
      <c r="I35" s="115"/>
      <c r="J35" s="8">
        <f t="shared" si="1"/>
        <v>0</v>
      </c>
      <c r="K35" s="108">
        <f ca="1" t="shared" si="2"/>
        <v>0</v>
      </c>
      <c r="L35" s="122">
        <v>1</v>
      </c>
      <c r="M35" s="107">
        <f t="shared" si="6"/>
        <v>0</v>
      </c>
      <c r="N35" s="112">
        <f t="shared" si="3"/>
        <v>0</v>
      </c>
      <c r="O35" s="120">
        <f t="shared" si="4"/>
        <v>0</v>
      </c>
      <c r="P35" s="111">
        <f t="shared" si="7"/>
        <v>0</v>
      </c>
      <c r="Q35" s="147">
        <f t="shared" si="8"/>
        <v>0</v>
      </c>
      <c r="S35" s="38"/>
      <c r="T35" s="38"/>
      <c r="U35" s="37"/>
      <c r="W35" s="36"/>
      <c r="X35" s="36"/>
      <c r="Y35" s="36"/>
      <c r="Z35" s="36"/>
    </row>
    <row r="36" spans="2:26" ht="12.75">
      <c r="B36" s="113">
        <v>20</v>
      </c>
      <c r="C36" s="150"/>
      <c r="D36" s="98"/>
      <c r="E36" s="117"/>
      <c r="F36" s="123">
        <f ca="1" t="shared" si="9"/>
        <v>0</v>
      </c>
      <c r="G36" s="111">
        <f t="shared" si="5"/>
        <v>0</v>
      </c>
      <c r="H36" s="120">
        <f t="shared" si="10"/>
        <v>0</v>
      </c>
      <c r="I36" s="115"/>
      <c r="J36" s="8">
        <f t="shared" si="1"/>
        <v>0</v>
      </c>
      <c r="K36" s="108">
        <f ca="1" t="shared" si="2"/>
        <v>0</v>
      </c>
      <c r="L36" s="122">
        <v>1</v>
      </c>
      <c r="M36" s="107">
        <f t="shared" si="6"/>
        <v>0</v>
      </c>
      <c r="N36" s="112">
        <f t="shared" si="3"/>
        <v>0</v>
      </c>
      <c r="O36" s="120">
        <f t="shared" si="4"/>
        <v>0</v>
      </c>
      <c r="P36" s="111">
        <f t="shared" si="7"/>
        <v>0</v>
      </c>
      <c r="Q36" s="147">
        <f t="shared" si="8"/>
        <v>0</v>
      </c>
      <c r="S36" s="38"/>
      <c r="T36" s="38"/>
      <c r="U36" s="37"/>
      <c r="W36" s="36"/>
      <c r="X36" s="36"/>
      <c r="Y36" s="36"/>
      <c r="Z36" s="36"/>
    </row>
    <row r="37" spans="2:26" ht="12.75">
      <c r="B37" s="114">
        <v>21</v>
      </c>
      <c r="C37" s="150"/>
      <c r="D37" s="98"/>
      <c r="E37" s="117"/>
      <c r="F37" s="123">
        <f ca="1" t="shared" si="9"/>
        <v>0</v>
      </c>
      <c r="G37" s="111">
        <f t="shared" si="5"/>
        <v>0</v>
      </c>
      <c r="H37" s="120">
        <f t="shared" si="10"/>
        <v>0</v>
      </c>
      <c r="I37" s="115"/>
      <c r="J37" s="8">
        <f t="shared" si="1"/>
        <v>0</v>
      </c>
      <c r="K37" s="108">
        <f ca="1" t="shared" si="2"/>
        <v>0</v>
      </c>
      <c r="L37" s="122">
        <v>1</v>
      </c>
      <c r="M37" s="107">
        <f t="shared" si="6"/>
        <v>0</v>
      </c>
      <c r="N37" s="112">
        <f t="shared" si="3"/>
        <v>0</v>
      </c>
      <c r="O37" s="120">
        <f t="shared" si="4"/>
        <v>0</v>
      </c>
      <c r="P37" s="111">
        <f t="shared" si="7"/>
        <v>0</v>
      </c>
      <c r="Q37" s="147">
        <f t="shared" si="8"/>
        <v>0</v>
      </c>
      <c r="S37" s="38"/>
      <c r="T37" s="38"/>
      <c r="U37" s="37"/>
      <c r="W37" s="36"/>
      <c r="X37" s="36"/>
      <c r="Y37" s="36"/>
      <c r="Z37" s="36"/>
    </row>
    <row r="38" spans="2:26" ht="12.75">
      <c r="B38" s="114">
        <v>22</v>
      </c>
      <c r="C38" s="150"/>
      <c r="D38" s="98"/>
      <c r="E38" s="117"/>
      <c r="F38" s="123">
        <f ca="1" t="shared" si="9"/>
        <v>0</v>
      </c>
      <c r="G38" s="111">
        <f t="shared" si="5"/>
        <v>0</v>
      </c>
      <c r="H38" s="120">
        <f t="shared" si="10"/>
        <v>0</v>
      </c>
      <c r="I38" s="115"/>
      <c r="J38" s="8">
        <f t="shared" si="1"/>
        <v>0</v>
      </c>
      <c r="K38" s="108">
        <f ca="1" t="shared" si="2"/>
        <v>0</v>
      </c>
      <c r="L38" s="122">
        <v>1</v>
      </c>
      <c r="M38" s="107">
        <f t="shared" si="6"/>
        <v>0</v>
      </c>
      <c r="N38" s="112">
        <f t="shared" si="3"/>
        <v>0</v>
      </c>
      <c r="O38" s="120">
        <f t="shared" si="4"/>
        <v>0</v>
      </c>
      <c r="P38" s="111">
        <f t="shared" si="7"/>
        <v>0</v>
      </c>
      <c r="Q38" s="147">
        <f t="shared" si="8"/>
        <v>0</v>
      </c>
      <c r="S38" s="38"/>
      <c r="T38" s="38"/>
      <c r="U38" s="37"/>
      <c r="W38" s="36"/>
      <c r="X38" s="36"/>
      <c r="Y38" s="36"/>
      <c r="Z38" s="36"/>
    </row>
    <row r="39" spans="2:26" ht="12.75">
      <c r="B39" s="113">
        <v>23</v>
      </c>
      <c r="C39" s="150"/>
      <c r="D39" s="98"/>
      <c r="E39" s="117"/>
      <c r="F39" s="123">
        <f ca="1" t="shared" si="9"/>
        <v>0</v>
      </c>
      <c r="G39" s="111">
        <f t="shared" si="5"/>
        <v>0</v>
      </c>
      <c r="H39" s="120">
        <f t="shared" si="10"/>
        <v>0</v>
      </c>
      <c r="I39" s="115"/>
      <c r="J39" s="8">
        <f t="shared" si="1"/>
        <v>0</v>
      </c>
      <c r="K39" s="108">
        <f ca="1" t="shared" si="2"/>
        <v>0</v>
      </c>
      <c r="L39" s="122">
        <v>1</v>
      </c>
      <c r="M39" s="107">
        <f t="shared" si="6"/>
        <v>0</v>
      </c>
      <c r="N39" s="112">
        <f t="shared" si="3"/>
        <v>0</v>
      </c>
      <c r="O39" s="120">
        <f t="shared" si="4"/>
        <v>0</v>
      </c>
      <c r="P39" s="111">
        <f t="shared" si="7"/>
        <v>0</v>
      </c>
      <c r="Q39" s="147">
        <f t="shared" si="8"/>
        <v>0</v>
      </c>
      <c r="S39" s="38"/>
      <c r="T39" s="38"/>
      <c r="U39" s="37"/>
      <c r="W39" s="36"/>
      <c r="X39" s="36"/>
      <c r="Y39" s="36"/>
      <c r="Z39" s="36"/>
    </row>
    <row r="40" spans="2:26" ht="12.75">
      <c r="B40" s="114">
        <v>24</v>
      </c>
      <c r="C40" s="150"/>
      <c r="D40" s="98"/>
      <c r="E40" s="117"/>
      <c r="F40" s="123">
        <f ca="1" t="shared" si="9"/>
        <v>0</v>
      </c>
      <c r="G40" s="111">
        <f t="shared" si="5"/>
        <v>0</v>
      </c>
      <c r="H40" s="120">
        <f t="shared" si="10"/>
        <v>0</v>
      </c>
      <c r="I40" s="115"/>
      <c r="J40" s="8">
        <f t="shared" si="1"/>
        <v>0</v>
      </c>
      <c r="K40" s="108">
        <f ca="1" t="shared" si="2"/>
        <v>0</v>
      </c>
      <c r="L40" s="122">
        <v>1</v>
      </c>
      <c r="M40" s="107">
        <f t="shared" si="6"/>
        <v>0</v>
      </c>
      <c r="N40" s="112">
        <f t="shared" si="3"/>
        <v>0</v>
      </c>
      <c r="O40" s="120">
        <f t="shared" si="4"/>
        <v>0</v>
      </c>
      <c r="P40" s="111">
        <f t="shared" si="7"/>
        <v>0</v>
      </c>
      <c r="Q40" s="147">
        <f t="shared" si="8"/>
        <v>0</v>
      </c>
      <c r="S40" s="38"/>
      <c r="T40" s="38"/>
      <c r="U40" s="37"/>
      <c r="W40" s="36"/>
      <c r="X40" s="36"/>
      <c r="Y40" s="36"/>
      <c r="Z40" s="36"/>
    </row>
    <row r="41" spans="2:26" ht="13.5" thickBot="1">
      <c r="B41" s="114">
        <v>25</v>
      </c>
      <c r="C41" s="150"/>
      <c r="D41" s="98"/>
      <c r="E41" s="117"/>
      <c r="F41" s="123">
        <f ca="1" t="shared" si="9"/>
        <v>0</v>
      </c>
      <c r="G41" s="111">
        <f t="shared" si="5"/>
        <v>0</v>
      </c>
      <c r="H41" s="120">
        <f t="shared" si="10"/>
        <v>0</v>
      </c>
      <c r="I41" s="115"/>
      <c r="J41" s="8">
        <f t="shared" si="1"/>
        <v>0</v>
      </c>
      <c r="K41" s="108">
        <f ca="1" t="shared" si="2"/>
        <v>0</v>
      </c>
      <c r="L41" s="122">
        <v>1</v>
      </c>
      <c r="M41" s="107">
        <f t="shared" si="6"/>
        <v>0</v>
      </c>
      <c r="N41" s="112">
        <f t="shared" si="3"/>
        <v>0</v>
      </c>
      <c r="O41" s="120">
        <f t="shared" si="4"/>
        <v>0</v>
      </c>
      <c r="P41" s="111">
        <f t="shared" si="7"/>
        <v>0</v>
      </c>
      <c r="Q41" s="147">
        <f t="shared" si="8"/>
        <v>0</v>
      </c>
      <c r="S41" s="38"/>
      <c r="T41" s="38"/>
      <c r="U41" s="37"/>
      <c r="W41" s="36"/>
      <c r="X41" s="36"/>
      <c r="Y41" s="36"/>
      <c r="Z41" s="36"/>
    </row>
    <row r="42" spans="3:17" ht="13.5" thickBot="1">
      <c r="C42" s="125" t="s">
        <v>8</v>
      </c>
      <c r="D42" s="126"/>
      <c r="E42" s="126"/>
      <c r="F42" s="121">
        <f>SUM(F17:F41)</f>
        <v>7277.733335014947</v>
      </c>
      <c r="G42" s="127"/>
      <c r="H42" s="124">
        <f>SUM(H17:H41)</f>
        <v>109.16600002522422</v>
      </c>
      <c r="I42" s="3"/>
      <c r="J42" s="3">
        <f>SUM(J17:J41)</f>
        <v>0</v>
      </c>
      <c r="K42" s="4">
        <f>SUM(K17:K41)</f>
        <v>963.4278397952002</v>
      </c>
      <c r="L42" s="4"/>
      <c r="M42" s="3">
        <f>SUM(M17:M41)</f>
        <v>15.896559356620802</v>
      </c>
      <c r="N42" s="3">
        <f>SUM(N17:N41)</f>
        <v>24</v>
      </c>
      <c r="O42" s="121">
        <f>SUM(O17:O41)</f>
        <v>149.06255938184503</v>
      </c>
      <c r="P42" s="5">
        <f>SUM(P17:P41)</f>
        <v>7695.310456145047</v>
      </c>
      <c r="Q42" s="127">
        <f>SUM(Q17:Q41)</f>
        <v>7875.310456145047</v>
      </c>
    </row>
    <row r="44" ht="12.75">
      <c r="D44" s="149"/>
    </row>
    <row r="45" ht="12.75">
      <c r="D45" s="149"/>
    </row>
    <row r="46" spans="4:15" ht="12.75">
      <c r="D46" s="149"/>
      <c r="O46" s="2"/>
    </row>
    <row r="47" ht="12.75">
      <c r="D47" s="149"/>
    </row>
    <row r="48" ht="12.75">
      <c r="D48" s="149"/>
    </row>
    <row r="49" ht="12.75">
      <c r="D49" s="149"/>
    </row>
    <row r="50" ht="12.75">
      <c r="D50" s="149"/>
    </row>
    <row r="51" ht="12.75">
      <c r="D51" s="149"/>
    </row>
    <row r="52" ht="12.75">
      <c r="D52" s="149"/>
    </row>
    <row r="53" ht="12.75">
      <c r="D53" s="149"/>
    </row>
    <row r="54" ht="12.75">
      <c r="D54" s="149"/>
    </row>
    <row r="55" ht="12.75">
      <c r="D55" s="149"/>
    </row>
    <row r="56" ht="12.75">
      <c r="D56" s="149"/>
    </row>
    <row r="57" ht="12.75">
      <c r="D57" s="149"/>
    </row>
    <row r="58" ht="12.75">
      <c r="D58" s="149"/>
    </row>
    <row r="59" ht="12.75">
      <c r="D59" s="149"/>
    </row>
    <row r="60" ht="12.75">
      <c r="D60" s="149"/>
    </row>
    <row r="61" ht="12.75">
      <c r="D61" s="149"/>
    </row>
    <row r="62" ht="12.75">
      <c r="D62" s="149"/>
    </row>
    <row r="63" ht="12.75">
      <c r="D63" s="149"/>
    </row>
    <row r="64" ht="12.75">
      <c r="D64" s="149"/>
    </row>
    <row r="65" ht="12.75">
      <c r="D65" s="149"/>
    </row>
    <row r="66" ht="12.75">
      <c r="D66" s="149"/>
    </row>
    <row r="67" ht="12.75">
      <c r="D67" s="149"/>
    </row>
    <row r="68" ht="12.75">
      <c r="D68" s="149"/>
    </row>
    <row r="69" ht="12.75">
      <c r="D69" s="149"/>
    </row>
    <row r="70" ht="12.75">
      <c r="D70" s="149"/>
    </row>
    <row r="71" ht="12.75">
      <c r="D71" s="149"/>
    </row>
    <row r="72" ht="12.75">
      <c r="D72" s="149"/>
    </row>
    <row r="73" ht="12.75">
      <c r="D73" s="149"/>
    </row>
    <row r="74" ht="12.75">
      <c r="D74" s="149"/>
    </row>
    <row r="75" ht="12.75">
      <c r="D75" s="149"/>
    </row>
    <row r="76" ht="12.75">
      <c r="D76" s="149"/>
    </row>
    <row r="77" ht="12.75">
      <c r="D77" s="149"/>
    </row>
    <row r="78" ht="12.75">
      <c r="D78" s="149"/>
    </row>
    <row r="79" ht="12.75">
      <c r="D79" s="149"/>
    </row>
    <row r="80" ht="12.75">
      <c r="D80" s="149"/>
    </row>
    <row r="81" ht="12.75">
      <c r="D81" s="149"/>
    </row>
    <row r="82" ht="12.75">
      <c r="D82" s="149"/>
    </row>
    <row r="83" ht="12.75">
      <c r="D83" s="149"/>
    </row>
    <row r="84" spans="3:5" ht="12.75">
      <c r="C84" s="152"/>
      <c r="D84" s="153"/>
      <c r="E84" s="152"/>
    </row>
    <row r="85" spans="3:5" ht="12.75">
      <c r="C85" s="152"/>
      <c r="D85" s="153"/>
      <c r="E85" s="152"/>
    </row>
    <row r="86" spans="3:5" ht="12.75">
      <c r="C86" s="152"/>
      <c r="D86" s="154"/>
      <c r="E86" s="152"/>
    </row>
    <row r="87" spans="3:5" ht="12.75">
      <c r="C87" s="152"/>
      <c r="D87" s="154"/>
      <c r="E87" s="152"/>
    </row>
    <row r="88" spans="3:5" ht="12.75">
      <c r="C88" s="152"/>
      <c r="D88" s="154"/>
      <c r="E88" s="152"/>
    </row>
    <row r="89" spans="3:5" ht="12.75">
      <c r="C89" s="152"/>
      <c r="D89" s="152"/>
      <c r="E89" s="152"/>
    </row>
    <row r="90" spans="3:5" ht="12.75">
      <c r="C90" s="152"/>
      <c r="D90" s="152"/>
      <c r="E90" s="152"/>
    </row>
    <row r="91" spans="3:5" ht="12.75">
      <c r="C91" s="152"/>
      <c r="D91" s="152"/>
      <c r="E91" s="152"/>
    </row>
  </sheetData>
  <sheetProtection/>
  <mergeCells count="11">
    <mergeCell ref="K14:M14"/>
    <mergeCell ref="B8:E8"/>
    <mergeCell ref="B9:E9"/>
    <mergeCell ref="B10:E10"/>
    <mergeCell ref="Q13:Q14"/>
    <mergeCell ref="G13:G14"/>
    <mergeCell ref="B6:E6"/>
    <mergeCell ref="B11:E11"/>
    <mergeCell ref="B14:F14"/>
    <mergeCell ref="I14:J14"/>
    <mergeCell ref="B7:E7"/>
  </mergeCells>
  <dataValidations count="2">
    <dataValidation type="list" allowBlank="1" showInputMessage="1" showErrorMessage="1" sqref="C17:C41">
      <formula1>"Buche,Eiche,Birke,Esche,Fichte,Kiefer,Douglasie,Europ._Lärche,Japan._Lärche"</formula1>
    </dataValidation>
    <dataValidation type="list" allowBlank="1" showInputMessage="1" showErrorMessage="1" promptTitle="Erklärung:" prompt="Die Qualitätsstufen entstammen der Bewertungsrichtlinie der Nidersächsischen Landesforsten.&#10;2 = normal&#10;3 = mäßig&#10;4 = gering&#10;" sqref="E17:E41">
      <formula1>"2,3,4"</formula1>
    </dataValidation>
  </dataValidations>
  <printOptions horizontalCentered="1"/>
  <pageMargins left="0.15" right="0" top="0.5905511811023623" bottom="0.6299212598425197" header="0.5118110236220472" footer="0.5118110236220472"/>
  <pageSetup fitToHeight="0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AO1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28125" style="13" customWidth="1"/>
    <col min="2" max="2" width="7.00390625" style="34" customWidth="1"/>
    <col min="3" max="5" width="9.421875" style="34" customWidth="1"/>
    <col min="6" max="6" width="7.00390625" style="34" customWidth="1"/>
    <col min="7" max="9" width="9.421875" style="34" customWidth="1"/>
    <col min="10" max="41" width="11.57421875" style="0" customWidth="1"/>
    <col min="42" max="16384" width="11.421875" style="13" customWidth="1"/>
  </cols>
  <sheetData>
    <row r="2" spans="2:9" s="65" customFormat="1" ht="52.5" customHeight="1">
      <c r="B2" s="169" t="s">
        <v>53</v>
      </c>
      <c r="C2" s="169"/>
      <c r="D2" s="169"/>
      <c r="E2" s="169"/>
      <c r="F2" s="169"/>
      <c r="G2" s="169"/>
      <c r="H2" s="169"/>
      <c r="I2" s="169"/>
    </row>
    <row r="3" spans="2:9" s="65" customFormat="1" ht="45" customHeight="1">
      <c r="B3" s="170" t="s">
        <v>40</v>
      </c>
      <c r="C3" s="170"/>
      <c r="D3" s="170"/>
      <c r="E3" s="170"/>
      <c r="F3" s="170"/>
      <c r="G3" s="170"/>
      <c r="H3" s="170"/>
      <c r="I3" s="170"/>
    </row>
    <row r="4" spans="2:9" s="85" customFormat="1" ht="18" customHeight="1">
      <c r="B4" s="94" t="s">
        <v>37</v>
      </c>
      <c r="C4" s="94"/>
      <c r="D4" s="94"/>
      <c r="E4" s="94"/>
      <c r="F4" s="94"/>
      <c r="G4" s="94"/>
      <c r="H4" s="94"/>
      <c r="I4" s="94"/>
    </row>
    <row r="5" ht="13.5" thickBot="1"/>
    <row r="6" spans="2:9" ht="18" customHeight="1">
      <c r="B6" s="9"/>
      <c r="C6" s="10"/>
      <c r="D6" s="12"/>
      <c r="E6" s="11"/>
      <c r="F6" s="9"/>
      <c r="G6" s="11"/>
      <c r="H6" s="11"/>
      <c r="I6" s="56"/>
    </row>
    <row r="7" spans="2:9" ht="18" customHeight="1">
      <c r="B7" s="14"/>
      <c r="C7" s="69"/>
      <c r="D7" s="70" t="s">
        <v>9</v>
      </c>
      <c r="E7" s="71"/>
      <c r="F7" s="14"/>
      <c r="G7" s="69"/>
      <c r="H7" s="70" t="s">
        <v>10</v>
      </c>
      <c r="I7" s="71"/>
    </row>
    <row r="8" spans="2:9" ht="18" customHeight="1">
      <c r="B8" s="16" t="s">
        <v>4</v>
      </c>
      <c r="C8" s="35" t="s">
        <v>11</v>
      </c>
      <c r="D8" s="35" t="s">
        <v>12</v>
      </c>
      <c r="E8" s="35" t="s">
        <v>13</v>
      </c>
      <c r="F8" s="16" t="s">
        <v>4</v>
      </c>
      <c r="G8" s="35" t="s">
        <v>11</v>
      </c>
      <c r="H8" s="35" t="s">
        <v>12</v>
      </c>
      <c r="I8" s="57" t="s">
        <v>13</v>
      </c>
    </row>
    <row r="9" spans="2:9" ht="18" customHeight="1" thickBot="1">
      <c r="B9" s="16" t="s">
        <v>14</v>
      </c>
      <c r="C9" s="17" t="s">
        <v>15</v>
      </c>
      <c r="D9" s="17" t="s">
        <v>15</v>
      </c>
      <c r="E9" s="17" t="s">
        <v>15</v>
      </c>
      <c r="F9" s="16" t="s">
        <v>14</v>
      </c>
      <c r="G9" s="18" t="s">
        <v>15</v>
      </c>
      <c r="H9" s="17" t="s">
        <v>15</v>
      </c>
      <c r="I9" s="58" t="s">
        <v>15</v>
      </c>
    </row>
    <row r="10" spans="2:9" ht="18" customHeight="1">
      <c r="B10" s="19">
        <v>5</v>
      </c>
      <c r="C10" s="20"/>
      <c r="D10" s="20"/>
      <c r="E10" s="20"/>
      <c r="F10" s="19">
        <v>5</v>
      </c>
      <c r="G10" s="74">
        <v>0</v>
      </c>
      <c r="H10" s="20">
        <v>0</v>
      </c>
      <c r="I10" s="59">
        <v>0</v>
      </c>
    </row>
    <row r="11" spans="2:9" ht="18" customHeight="1">
      <c r="B11" s="21">
        <v>10</v>
      </c>
      <c r="C11" s="22"/>
      <c r="D11" s="22"/>
      <c r="E11" s="22"/>
      <c r="F11" s="21">
        <v>10</v>
      </c>
      <c r="G11" s="75">
        <v>0</v>
      </c>
      <c r="H11" s="22">
        <v>0</v>
      </c>
      <c r="I11" s="60">
        <v>0</v>
      </c>
    </row>
    <row r="12" spans="2:9" ht="18" customHeight="1">
      <c r="B12" s="23">
        <v>15</v>
      </c>
      <c r="C12" s="24">
        <v>0.42349624060150376</v>
      </c>
      <c r="D12" s="24">
        <v>0.3493984962406015</v>
      </c>
      <c r="E12" s="24">
        <v>0.3493984962406015</v>
      </c>
      <c r="F12" s="23">
        <v>15</v>
      </c>
      <c r="G12" s="76">
        <v>0.3747996661101836</v>
      </c>
      <c r="H12" s="24">
        <v>0.29220367278798</v>
      </c>
      <c r="I12" s="61">
        <v>0.29220367278798</v>
      </c>
    </row>
    <row r="13" spans="2:9" ht="18" customHeight="1">
      <c r="B13" s="21">
        <v>20</v>
      </c>
      <c r="C13" s="22">
        <v>2.705797101449275</v>
      </c>
      <c r="D13" s="22">
        <v>2.3309983896940416</v>
      </c>
      <c r="E13" s="22">
        <v>2.2723993558776168</v>
      </c>
      <c r="F13" s="21">
        <v>20</v>
      </c>
      <c r="G13" s="75">
        <v>2.7557793103448276</v>
      </c>
      <c r="H13" s="22">
        <v>2.3843724137931037</v>
      </c>
      <c r="I13" s="60">
        <v>2.369310344827586</v>
      </c>
    </row>
    <row r="14" spans="2:9" ht="18" customHeight="1">
      <c r="B14" s="23">
        <v>25</v>
      </c>
      <c r="C14" s="24">
        <v>9.15071253071253</v>
      </c>
      <c r="D14" s="24">
        <v>7.551744471744471</v>
      </c>
      <c r="E14" s="24">
        <v>6.734668304668305</v>
      </c>
      <c r="F14" s="23">
        <v>25</v>
      </c>
      <c r="G14" s="76">
        <v>7.798577319587629</v>
      </c>
      <c r="H14" s="24">
        <v>6.739443298969072</v>
      </c>
      <c r="I14" s="61">
        <v>6.534268041237113</v>
      </c>
    </row>
    <row r="15" spans="2:9" ht="18" customHeight="1">
      <c r="B15" s="25">
        <v>30</v>
      </c>
      <c r="C15" s="26">
        <v>24.51303448275862</v>
      </c>
      <c r="D15" s="26">
        <v>18.882655172413795</v>
      </c>
      <c r="E15" s="26">
        <v>14.87206896551724</v>
      </c>
      <c r="F15" s="25">
        <v>30</v>
      </c>
      <c r="G15" s="77">
        <v>17.031618497109825</v>
      </c>
      <c r="H15" s="26">
        <v>14.266734104046243</v>
      </c>
      <c r="I15" s="62">
        <v>13.273468208092485</v>
      </c>
    </row>
    <row r="16" spans="2:9" ht="18" customHeight="1">
      <c r="B16" s="27">
        <v>35</v>
      </c>
      <c r="C16" s="28">
        <v>56.153194444444445</v>
      </c>
      <c r="D16" s="28">
        <v>40.423148148148144</v>
      </c>
      <c r="E16" s="28">
        <v>28.44453703703704</v>
      </c>
      <c r="F16" s="27">
        <v>35</v>
      </c>
      <c r="G16" s="78">
        <v>32.285444015444014</v>
      </c>
      <c r="H16" s="28">
        <v>26.49733590733591</v>
      </c>
      <c r="I16" s="63">
        <v>23.300733590733593</v>
      </c>
    </row>
    <row r="17" spans="2:9" ht="18" customHeight="1">
      <c r="B17" s="21">
        <v>40</v>
      </c>
      <c r="C17" s="22">
        <v>108.80251497005989</v>
      </c>
      <c r="D17" s="22">
        <v>75.19880239520958</v>
      </c>
      <c r="E17" s="22">
        <v>49.61263473053892</v>
      </c>
      <c r="F17" s="21">
        <v>40</v>
      </c>
      <c r="G17" s="75">
        <v>55.346320754716984</v>
      </c>
      <c r="H17" s="22">
        <v>44.61207547169811</v>
      </c>
      <c r="I17" s="60">
        <v>37.02509433962264</v>
      </c>
    </row>
    <row r="18" spans="2:9" ht="18" customHeight="1">
      <c r="B18" s="23">
        <v>45</v>
      </c>
      <c r="C18" s="24">
        <v>184.33263157894737</v>
      </c>
      <c r="D18" s="24">
        <v>124.68015037593985</v>
      </c>
      <c r="E18" s="24">
        <v>78.38691729323308</v>
      </c>
      <c r="F18" s="23">
        <v>45</v>
      </c>
      <c r="G18" s="79">
        <v>94.4864375</v>
      </c>
      <c r="H18" s="24">
        <v>74.4195</v>
      </c>
      <c r="I18" s="61">
        <v>59.2730625</v>
      </c>
    </row>
    <row r="19" spans="2:9" ht="18" customHeight="1">
      <c r="B19" s="25">
        <v>50</v>
      </c>
      <c r="C19" s="26">
        <v>275.88165137614675</v>
      </c>
      <c r="D19" s="26">
        <v>184.7408256880734</v>
      </c>
      <c r="E19" s="26">
        <v>114.05798165137614</v>
      </c>
      <c r="F19" s="25">
        <v>50</v>
      </c>
      <c r="G19" s="80">
        <v>140.37676923076924</v>
      </c>
      <c r="H19" s="26">
        <v>109.34538461538462</v>
      </c>
      <c r="I19" s="62">
        <v>85.09784615384615</v>
      </c>
    </row>
    <row r="20" spans="2:9" ht="18" customHeight="1">
      <c r="B20" s="27">
        <v>55</v>
      </c>
      <c r="C20" s="28">
        <v>394.46933333333334</v>
      </c>
      <c r="D20" s="28">
        <v>261.6661111111111</v>
      </c>
      <c r="E20" s="28">
        <v>157.87977777777778</v>
      </c>
      <c r="F20" s="23">
        <v>55</v>
      </c>
      <c r="G20" s="81">
        <v>197.41532710280373</v>
      </c>
      <c r="H20" s="28">
        <v>152.63271028037383</v>
      </c>
      <c r="I20" s="63">
        <v>114.82401869158879</v>
      </c>
    </row>
    <row r="21" spans="2:9" ht="18" customHeight="1" thickBot="1">
      <c r="B21" s="29">
        <v>60</v>
      </c>
      <c r="C21" s="30">
        <v>540.4034210526316</v>
      </c>
      <c r="D21" s="30">
        <v>356.6434210526316</v>
      </c>
      <c r="E21" s="30">
        <v>211.2588157894737</v>
      </c>
      <c r="F21" s="21">
        <v>60</v>
      </c>
      <c r="G21" s="82">
        <v>272.2968181818182</v>
      </c>
      <c r="H21" s="30">
        <v>207.56159090909088</v>
      </c>
      <c r="I21" s="64">
        <v>151.66102272727272</v>
      </c>
    </row>
    <row r="22" spans="2:9" ht="18" customHeight="1">
      <c r="B22" s="27">
        <v>65</v>
      </c>
      <c r="C22" s="28">
        <v>680.203125</v>
      </c>
      <c r="D22" s="28">
        <v>448.1875</v>
      </c>
      <c r="E22" s="28">
        <v>267.21875</v>
      </c>
      <c r="F22" s="19">
        <v>65</v>
      </c>
      <c r="G22" s="78">
        <v>343.2328767123288</v>
      </c>
      <c r="H22" s="28">
        <v>260.54794520547944</v>
      </c>
      <c r="I22" s="63">
        <v>188.45205479452054</v>
      </c>
    </row>
    <row r="23" spans="2:9" ht="18" customHeight="1">
      <c r="B23" s="21">
        <v>70</v>
      </c>
      <c r="C23" s="22">
        <v>813.9636363636364</v>
      </c>
      <c r="D23" s="22">
        <v>542.1636363636363</v>
      </c>
      <c r="E23" s="22">
        <v>326.1636363636364</v>
      </c>
      <c r="F23" s="25">
        <v>70</v>
      </c>
      <c r="G23" s="75">
        <v>410.53125</v>
      </c>
      <c r="H23" s="22">
        <v>311.15625</v>
      </c>
      <c r="I23" s="60">
        <v>220.65625</v>
      </c>
    </row>
    <row r="24" spans="2:9" ht="18" customHeight="1">
      <c r="B24" s="23">
        <v>75</v>
      </c>
      <c r="C24" s="24">
        <v>934.3970315398888</v>
      </c>
      <c r="D24" s="24">
        <v>622.3817254174397</v>
      </c>
      <c r="E24" s="24">
        <v>374.4225417439704</v>
      </c>
      <c r="F24" s="23">
        <v>75</v>
      </c>
      <c r="G24" s="79">
        <v>471.27311862244903</v>
      </c>
      <c r="H24" s="24">
        <v>357.19467474489795</v>
      </c>
      <c r="I24" s="61">
        <v>253.30436862244898</v>
      </c>
    </row>
    <row r="25" spans="2:9" ht="18" customHeight="1">
      <c r="B25" s="21">
        <v>80</v>
      </c>
      <c r="C25" s="26">
        <v>1063.1361781076068</v>
      </c>
      <c r="D25" s="26">
        <v>708.1320964749534</v>
      </c>
      <c r="E25" s="26">
        <v>426.0096474953618</v>
      </c>
      <c r="F25" s="25">
        <v>80</v>
      </c>
      <c r="G25" s="80">
        <v>536.2040816326531</v>
      </c>
      <c r="H25" s="26">
        <v>406.408163265306</v>
      </c>
      <c r="I25" s="62">
        <v>288.204081632653</v>
      </c>
    </row>
    <row r="26" spans="2:9" ht="18" customHeight="1">
      <c r="B26" s="23">
        <v>85</v>
      </c>
      <c r="C26" s="28">
        <v>1200.1810760667904</v>
      </c>
      <c r="D26" s="28">
        <v>799.414749536178</v>
      </c>
      <c r="E26" s="28">
        <v>480.9249536178108</v>
      </c>
      <c r="F26" s="23">
        <v>85</v>
      </c>
      <c r="G26" s="81">
        <v>605.3241390306124</v>
      </c>
      <c r="H26" s="28">
        <v>458.7967155612244</v>
      </c>
      <c r="I26" s="63">
        <v>325.3553890306122</v>
      </c>
    </row>
    <row r="27" spans="2:9" ht="18" customHeight="1">
      <c r="B27" s="21">
        <v>90</v>
      </c>
      <c r="C27" s="26">
        <v>1345.5317254174397</v>
      </c>
      <c r="D27" s="26">
        <v>896.2296846011128</v>
      </c>
      <c r="E27" s="26">
        <v>539.1684601113172</v>
      </c>
      <c r="F27" s="25">
        <v>90</v>
      </c>
      <c r="G27" s="80">
        <v>678.6332908163266</v>
      </c>
      <c r="H27" s="26">
        <v>514.3603316326529</v>
      </c>
      <c r="I27" s="62">
        <v>364.75829081632645</v>
      </c>
    </row>
    <row r="28" spans="2:9" ht="18.75" customHeight="1">
      <c r="B28" s="23">
        <v>95</v>
      </c>
      <c r="C28" s="28">
        <v>1499.1881261595545</v>
      </c>
      <c r="D28" s="28">
        <v>998.5769016697583</v>
      </c>
      <c r="E28" s="28">
        <v>600.7401669758812</v>
      </c>
      <c r="F28" s="27">
        <v>95</v>
      </c>
      <c r="G28" s="81">
        <v>756.1315369897959</v>
      </c>
      <c r="H28" s="28">
        <v>573.0990114795915</v>
      </c>
      <c r="I28" s="63">
        <v>406.4127869897958</v>
      </c>
    </row>
    <row r="29" spans="2:9" ht="18" customHeight="1">
      <c r="B29" s="21">
        <v>100</v>
      </c>
      <c r="C29" s="26">
        <v>1661.150278293135</v>
      </c>
      <c r="D29" s="26">
        <v>1106.4564007421143</v>
      </c>
      <c r="E29" s="26">
        <v>665.6400742115026</v>
      </c>
      <c r="F29" s="25">
        <v>100</v>
      </c>
      <c r="G29" s="80">
        <v>837.8188775510203</v>
      </c>
      <c r="H29" s="26">
        <v>635.0127551020405</v>
      </c>
      <c r="I29" s="62">
        <v>450.31887755102025</v>
      </c>
    </row>
    <row r="30" spans="2:9" ht="18" customHeight="1">
      <c r="B30" s="23">
        <v>105</v>
      </c>
      <c r="C30" s="28"/>
      <c r="D30" s="28"/>
      <c r="E30" s="28"/>
      <c r="F30" s="27">
        <v>105</v>
      </c>
      <c r="G30" s="81"/>
      <c r="H30" s="28"/>
      <c r="I30" s="63"/>
    </row>
    <row r="31" spans="2:9" ht="18" customHeight="1" thickBot="1">
      <c r="B31" s="29">
        <v>110</v>
      </c>
      <c r="C31" s="30"/>
      <c r="D31" s="30"/>
      <c r="E31" s="30"/>
      <c r="F31" s="29">
        <v>110</v>
      </c>
      <c r="G31" s="82"/>
      <c r="H31" s="30"/>
      <c r="I31" s="64"/>
    </row>
    <row r="32" ht="18" customHeight="1" thickBot="1"/>
    <row r="33" spans="2:9" ht="18" customHeight="1">
      <c r="B33" s="9"/>
      <c r="C33" s="10"/>
      <c r="D33" s="11"/>
      <c r="E33" s="11"/>
      <c r="F33" s="9"/>
      <c r="G33" s="11"/>
      <c r="H33" s="11"/>
      <c r="I33" s="56"/>
    </row>
    <row r="34" spans="2:9" ht="18" customHeight="1">
      <c r="B34" s="14"/>
      <c r="C34" s="69"/>
      <c r="D34" s="70" t="s">
        <v>16</v>
      </c>
      <c r="E34" s="71"/>
      <c r="F34" s="14"/>
      <c r="G34" s="69"/>
      <c r="H34" s="70" t="s">
        <v>17</v>
      </c>
      <c r="I34" s="71"/>
    </row>
    <row r="35" spans="2:9" ht="18" customHeight="1">
      <c r="B35" s="16" t="s">
        <v>4</v>
      </c>
      <c r="C35" s="35" t="s">
        <v>11</v>
      </c>
      <c r="D35" s="35" t="s">
        <v>12</v>
      </c>
      <c r="E35" s="35" t="s">
        <v>13</v>
      </c>
      <c r="F35" s="16" t="s">
        <v>4</v>
      </c>
      <c r="G35" s="35" t="s">
        <v>11</v>
      </c>
      <c r="H35" s="35" t="s">
        <v>12</v>
      </c>
      <c r="I35" s="57" t="s">
        <v>13</v>
      </c>
    </row>
    <row r="36" spans="2:9" ht="18" customHeight="1" thickBot="1">
      <c r="B36" s="16" t="s">
        <v>14</v>
      </c>
      <c r="C36" s="17" t="s">
        <v>15</v>
      </c>
      <c r="D36" s="17" t="s">
        <v>15</v>
      </c>
      <c r="E36" s="17" t="s">
        <v>15</v>
      </c>
      <c r="F36" s="67" t="s">
        <v>14</v>
      </c>
      <c r="G36" s="68" t="s">
        <v>15</v>
      </c>
      <c r="H36" s="17" t="s">
        <v>15</v>
      </c>
      <c r="I36" s="58" t="s">
        <v>15</v>
      </c>
    </row>
    <row r="37" spans="2:9" ht="18" customHeight="1">
      <c r="B37" s="19">
        <v>5</v>
      </c>
      <c r="C37" s="20">
        <v>0</v>
      </c>
      <c r="D37" s="20">
        <v>0</v>
      </c>
      <c r="E37" s="20">
        <v>0</v>
      </c>
      <c r="F37" s="19">
        <v>5</v>
      </c>
      <c r="G37" s="74">
        <v>0</v>
      </c>
      <c r="H37" s="20">
        <v>0</v>
      </c>
      <c r="I37" s="59">
        <v>0</v>
      </c>
    </row>
    <row r="38" spans="2:9" ht="18" customHeight="1">
      <c r="B38" s="21">
        <v>10</v>
      </c>
      <c r="C38" s="22">
        <v>0</v>
      </c>
      <c r="D38" s="22">
        <v>0</v>
      </c>
      <c r="E38" s="22">
        <v>0</v>
      </c>
      <c r="F38" s="21">
        <v>10</v>
      </c>
      <c r="G38" s="75">
        <v>0.10545380212591987</v>
      </c>
      <c r="H38" s="22">
        <v>0</v>
      </c>
      <c r="I38" s="60">
        <v>0</v>
      </c>
    </row>
    <row r="39" spans="2:9" ht="18" customHeight="1">
      <c r="B39" s="23">
        <v>15</v>
      </c>
      <c r="C39" s="24">
        <v>0.1721331945889698</v>
      </c>
      <c r="D39" s="24">
        <v>0.13420395421436004</v>
      </c>
      <c r="E39" s="24">
        <v>0.13420395421436004</v>
      </c>
      <c r="F39" s="23">
        <v>15</v>
      </c>
      <c r="G39" s="76">
        <v>1.415682087781732</v>
      </c>
      <c r="H39" s="24">
        <v>1.1036892052194542</v>
      </c>
      <c r="I39" s="61">
        <v>1.1036892052194542</v>
      </c>
    </row>
    <row r="40" spans="2:9" ht="18" customHeight="1">
      <c r="B40" s="21">
        <v>20</v>
      </c>
      <c r="C40" s="22">
        <v>2.5453965517241377</v>
      </c>
      <c r="D40" s="22">
        <v>2.1960344827586207</v>
      </c>
      <c r="E40" s="22">
        <v>2.179413793103448</v>
      </c>
      <c r="F40" s="21">
        <v>20</v>
      </c>
      <c r="G40" s="75">
        <v>4.34592523364486</v>
      </c>
      <c r="H40" s="22">
        <v>3.736205607476635</v>
      </c>
      <c r="I40" s="60">
        <v>3.73592523364486</v>
      </c>
    </row>
    <row r="41" spans="2:9" ht="18" customHeight="1">
      <c r="B41" s="23">
        <v>25</v>
      </c>
      <c r="C41" s="24">
        <v>7.382853773584905</v>
      </c>
      <c r="D41" s="24">
        <v>6.30127358490566</v>
      </c>
      <c r="E41" s="24">
        <v>6.069316037735849</v>
      </c>
      <c r="F41" s="23">
        <v>25</v>
      </c>
      <c r="G41" s="76">
        <v>8.237421203438396</v>
      </c>
      <c r="H41" s="24">
        <v>6.921260744985673</v>
      </c>
      <c r="I41" s="61">
        <v>6.913438395415473</v>
      </c>
    </row>
    <row r="42" spans="2:9" ht="18" customHeight="1">
      <c r="B42" s="25">
        <v>30</v>
      </c>
      <c r="C42" s="26">
        <v>18.1574213836478</v>
      </c>
      <c r="D42" s="26">
        <v>14.832201257861636</v>
      </c>
      <c r="E42" s="26">
        <v>13.52641509433962</v>
      </c>
      <c r="F42" s="25">
        <v>30</v>
      </c>
      <c r="G42" s="77">
        <v>12.865416666666667</v>
      </c>
      <c r="H42" s="26">
        <v>10.36975</v>
      </c>
      <c r="I42" s="62">
        <v>10.267666666666665</v>
      </c>
    </row>
    <row r="43" spans="2:9" ht="18" customHeight="1">
      <c r="B43" s="27">
        <v>35</v>
      </c>
      <c r="C43" s="28">
        <v>39.26516</v>
      </c>
      <c r="D43" s="28">
        <v>30.62952</v>
      </c>
      <c r="E43" s="28">
        <v>26.37944</v>
      </c>
      <c r="F43" s="27">
        <v>35</v>
      </c>
      <c r="G43" s="78">
        <v>22.963894736842107</v>
      </c>
      <c r="H43" s="28">
        <v>17.81694736842105</v>
      </c>
      <c r="I43" s="63">
        <v>17.073631578947367</v>
      </c>
    </row>
    <row r="44" spans="2:9" ht="18" customHeight="1" thickBot="1">
      <c r="B44" s="21">
        <v>40</v>
      </c>
      <c r="C44" s="22">
        <v>75.85175257731959</v>
      </c>
      <c r="D44" s="22">
        <v>57.2289175257732</v>
      </c>
      <c r="E44" s="22">
        <v>47.36118556701031</v>
      </c>
      <c r="F44" s="29">
        <v>40</v>
      </c>
      <c r="G44" s="83">
        <v>40.78733333333333</v>
      </c>
      <c r="H44" s="30">
        <v>30.30125</v>
      </c>
      <c r="I44" s="64">
        <v>27.8875</v>
      </c>
    </row>
    <row r="45" spans="2:9" ht="18" customHeight="1">
      <c r="B45" s="23">
        <v>45</v>
      </c>
      <c r="C45" s="24">
        <v>127.12221476510067</v>
      </c>
      <c r="D45" s="24">
        <v>93.70093959731544</v>
      </c>
      <c r="E45" s="24">
        <v>74.8551677852349</v>
      </c>
      <c r="F45" s="27">
        <v>45</v>
      </c>
      <c r="G45" s="78">
        <v>51.61640625</v>
      </c>
      <c r="H45" s="28">
        <v>38.3484375</v>
      </c>
      <c r="I45" s="63">
        <v>35.300390625</v>
      </c>
    </row>
    <row r="46" spans="2:9" ht="18" customHeight="1">
      <c r="B46" s="25">
        <v>50</v>
      </c>
      <c r="C46" s="26">
        <v>189.3041525423729</v>
      </c>
      <c r="D46" s="26">
        <v>138.30008474576272</v>
      </c>
      <c r="E46" s="26">
        <v>108.62050847457627</v>
      </c>
      <c r="F46" s="25">
        <v>50</v>
      </c>
      <c r="G46" s="77">
        <v>63.72395833333334</v>
      </c>
      <c r="H46" s="26">
        <v>47.34375000000001</v>
      </c>
      <c r="I46" s="62">
        <v>43.580729166666664</v>
      </c>
    </row>
    <row r="47" spans="2:9" ht="18" customHeight="1">
      <c r="B47" s="27">
        <v>55</v>
      </c>
      <c r="C47" s="28">
        <v>270.04277777777776</v>
      </c>
      <c r="D47" s="28">
        <v>195.82477777777777</v>
      </c>
      <c r="E47" s="28">
        <v>150.19188888888888</v>
      </c>
      <c r="F47" s="23">
        <v>55</v>
      </c>
      <c r="G47" s="77">
        <v>77.10598958333338</v>
      </c>
      <c r="H47" s="26">
        <v>57.28593750000001</v>
      </c>
      <c r="I47" s="62">
        <v>52.73268229166668</v>
      </c>
    </row>
    <row r="48" spans="2:9" ht="18" customHeight="1" thickBot="1">
      <c r="B48" s="29">
        <v>60</v>
      </c>
      <c r="C48" s="30">
        <v>356.6450684931507</v>
      </c>
      <c r="D48" s="30">
        <v>256.0753424657534</v>
      </c>
      <c r="E48" s="30">
        <v>189.0786301369863</v>
      </c>
      <c r="F48" s="25">
        <v>60</v>
      </c>
      <c r="G48" s="77">
        <v>91.76250000000006</v>
      </c>
      <c r="H48" s="26">
        <v>68.17500000000001</v>
      </c>
      <c r="I48" s="62">
        <v>62.756250000000016</v>
      </c>
    </row>
    <row r="49" spans="2:9" ht="18" customHeight="1">
      <c r="B49" s="27">
        <v>65</v>
      </c>
      <c r="C49" s="28">
        <v>418.56116818873664</v>
      </c>
      <c r="D49" s="28">
        <v>300.54090563165903</v>
      </c>
      <c r="E49" s="28">
        <v>221.9089611872146</v>
      </c>
      <c r="F49" s="27">
        <v>65</v>
      </c>
      <c r="G49" s="78">
        <v>107.69348958333339</v>
      </c>
      <c r="H49" s="28">
        <v>80.01093750000003</v>
      </c>
      <c r="I49" s="63">
        <v>73.65143229166668</v>
      </c>
    </row>
    <row r="50" spans="2:9" ht="18" customHeight="1">
      <c r="B50" s="21">
        <v>70</v>
      </c>
      <c r="C50" s="22">
        <v>485.43188736681896</v>
      </c>
      <c r="D50" s="22">
        <v>348.5563165905633</v>
      </c>
      <c r="E50" s="22">
        <v>257.3618721461188</v>
      </c>
      <c r="F50" s="25">
        <v>70</v>
      </c>
      <c r="G50" s="75">
        <v>124.89895833333344</v>
      </c>
      <c r="H50" s="22">
        <v>92.79375000000006</v>
      </c>
      <c r="I50" s="60">
        <v>85.41822916666669</v>
      </c>
    </row>
    <row r="51" spans="2:9" ht="18" customHeight="1">
      <c r="B51" s="23">
        <v>75</v>
      </c>
      <c r="C51" s="24">
        <v>557.255993150685</v>
      </c>
      <c r="D51" s="24">
        <v>400.1284246575345</v>
      </c>
      <c r="E51" s="24">
        <v>295.44092465753437</v>
      </c>
      <c r="F51" s="23">
        <v>75</v>
      </c>
      <c r="G51" s="76">
        <v>143.37890625000009</v>
      </c>
      <c r="H51" s="24">
        <v>106.52343750000007</v>
      </c>
      <c r="I51" s="61">
        <v>98.05664062500006</v>
      </c>
    </row>
    <row r="52" spans="2:9" s="34" customFormat="1" ht="18" customHeight="1">
      <c r="B52" s="21">
        <v>80</v>
      </c>
      <c r="C52" s="26">
        <v>634.0334855403348</v>
      </c>
      <c r="D52" s="26">
        <v>455.25722983257253</v>
      </c>
      <c r="E52" s="26">
        <v>336.14611872146133</v>
      </c>
      <c r="F52" s="25">
        <v>80</v>
      </c>
      <c r="G52" s="77">
        <v>163.13333333333338</v>
      </c>
      <c r="H52" s="26">
        <v>121.20000000000007</v>
      </c>
      <c r="I52" s="62">
        <v>111.56666666666672</v>
      </c>
    </row>
    <row r="53" spans="2:9" ht="18" customHeight="1">
      <c r="B53" s="23">
        <v>85</v>
      </c>
      <c r="C53" s="28">
        <v>715.7643645357687</v>
      </c>
      <c r="D53" s="28">
        <v>513.9427321156776</v>
      </c>
      <c r="E53" s="28">
        <v>379.47745433789964</v>
      </c>
      <c r="F53" s="23">
        <v>85</v>
      </c>
      <c r="G53" s="78">
        <v>184.1622395833334</v>
      </c>
      <c r="H53" s="28">
        <v>136.8234375000001</v>
      </c>
      <c r="I53" s="63">
        <v>125.94830729166672</v>
      </c>
    </row>
    <row r="54" spans="2:41" ht="18" customHeight="1">
      <c r="B54" s="21">
        <v>90</v>
      </c>
      <c r="C54" s="26">
        <v>802.4486301369864</v>
      </c>
      <c r="D54" s="26">
        <v>576.1849315068497</v>
      </c>
      <c r="E54" s="26">
        <v>425.4349315068494</v>
      </c>
      <c r="F54" s="25">
        <v>90</v>
      </c>
      <c r="G54" s="77">
        <v>206.46562500000005</v>
      </c>
      <c r="H54" s="26">
        <v>153.3937500000001</v>
      </c>
      <c r="I54" s="62">
        <v>141.20156250000008</v>
      </c>
      <c r="AH54" s="13"/>
      <c r="AI54" s="13"/>
      <c r="AJ54" s="13"/>
      <c r="AK54" s="13"/>
      <c r="AL54" s="13"/>
      <c r="AM54" s="13"/>
      <c r="AN54" s="13"/>
      <c r="AO54" s="13"/>
    </row>
    <row r="55" spans="2:41" ht="18" customHeight="1">
      <c r="B55" s="23">
        <v>95</v>
      </c>
      <c r="C55" s="28">
        <v>894.0862823439879</v>
      </c>
      <c r="D55" s="28">
        <v>641.9838280060886</v>
      </c>
      <c r="E55" s="28">
        <v>474.0185502283105</v>
      </c>
      <c r="F55" s="23">
        <v>95</v>
      </c>
      <c r="G55" s="78">
        <v>230.04348958333333</v>
      </c>
      <c r="H55" s="28">
        <v>170.91093750000007</v>
      </c>
      <c r="I55" s="63">
        <v>157.32643229166672</v>
      </c>
      <c r="AH55" s="13"/>
      <c r="AI55" s="13"/>
      <c r="AJ55" s="13"/>
      <c r="AK55" s="13"/>
      <c r="AL55" s="13"/>
      <c r="AM55" s="13"/>
      <c r="AN55" s="13"/>
      <c r="AO55" s="13"/>
    </row>
    <row r="56" spans="2:41" ht="18" customHeight="1">
      <c r="B56" s="21">
        <v>100</v>
      </c>
      <c r="C56" s="26">
        <v>990.6773211567734</v>
      </c>
      <c r="D56" s="26">
        <v>711.3394216133946</v>
      </c>
      <c r="E56" s="26">
        <v>525.2283105022831</v>
      </c>
      <c r="F56" s="25">
        <v>100</v>
      </c>
      <c r="G56" s="77">
        <v>254.8958333333333</v>
      </c>
      <c r="H56" s="26">
        <v>189.37500000000009</v>
      </c>
      <c r="I56" s="62">
        <v>174.3229166666667</v>
      </c>
      <c r="AH56" s="13"/>
      <c r="AI56" s="13"/>
      <c r="AJ56" s="13"/>
      <c r="AK56" s="13"/>
      <c r="AL56" s="13"/>
      <c r="AM56" s="13"/>
      <c r="AN56" s="13"/>
      <c r="AO56" s="13"/>
    </row>
    <row r="57" spans="2:41" ht="18" customHeight="1">
      <c r="B57" s="23">
        <v>105</v>
      </c>
      <c r="C57" s="28"/>
      <c r="D57" s="28"/>
      <c r="E57" s="28"/>
      <c r="F57" s="23">
        <v>105</v>
      </c>
      <c r="G57" s="93"/>
      <c r="H57" s="28"/>
      <c r="I57" s="63"/>
      <c r="AH57" s="13"/>
      <c r="AI57" s="13"/>
      <c r="AJ57" s="13"/>
      <c r="AK57" s="13"/>
      <c r="AL57" s="13"/>
      <c r="AM57" s="13"/>
      <c r="AN57" s="13"/>
      <c r="AO57" s="13"/>
    </row>
    <row r="58" spans="2:41" ht="18" customHeight="1" thickBot="1">
      <c r="B58" s="29">
        <v>110</v>
      </c>
      <c r="C58" s="30"/>
      <c r="D58" s="30"/>
      <c r="E58" s="30"/>
      <c r="F58" s="29">
        <v>110</v>
      </c>
      <c r="G58" s="83"/>
      <c r="H58" s="30"/>
      <c r="I58" s="64"/>
      <c r="AH58" s="13"/>
      <c r="AI58" s="13"/>
      <c r="AJ58" s="13"/>
      <c r="AK58" s="13"/>
      <c r="AL58" s="13"/>
      <c r="AM58" s="13"/>
      <c r="AN58" s="13"/>
      <c r="AO58" s="13"/>
    </row>
    <row r="59" spans="34:41" ht="18" customHeight="1" thickBot="1">
      <c r="AH59" s="13"/>
      <c r="AI59" s="13"/>
      <c r="AJ59" s="13"/>
      <c r="AK59" s="13"/>
      <c r="AL59" s="13"/>
      <c r="AM59" s="13"/>
      <c r="AN59" s="13"/>
      <c r="AO59" s="13"/>
    </row>
    <row r="60" spans="2:41" ht="18" customHeight="1">
      <c r="B60" s="9"/>
      <c r="C60" s="10"/>
      <c r="D60" s="11"/>
      <c r="E60" s="11"/>
      <c r="F60" s="9"/>
      <c r="G60" s="11"/>
      <c r="H60" s="11"/>
      <c r="I60" s="56"/>
      <c r="AH60" s="13"/>
      <c r="AI60" s="13"/>
      <c r="AJ60" s="13"/>
      <c r="AK60" s="13"/>
      <c r="AL60" s="13"/>
      <c r="AM60" s="13"/>
      <c r="AN60" s="13"/>
      <c r="AO60" s="13"/>
    </row>
    <row r="61" spans="2:41" ht="18" customHeight="1">
      <c r="B61" s="14"/>
      <c r="C61" s="69"/>
      <c r="D61" s="70" t="s">
        <v>18</v>
      </c>
      <c r="E61" s="71"/>
      <c r="F61" s="14"/>
      <c r="G61" s="69"/>
      <c r="H61" s="70" t="s">
        <v>19</v>
      </c>
      <c r="I61" s="71"/>
      <c r="AH61" s="13"/>
      <c r="AI61" s="13"/>
      <c r="AJ61" s="13"/>
      <c r="AK61" s="13"/>
      <c r="AL61" s="13"/>
      <c r="AM61" s="13"/>
      <c r="AN61" s="13"/>
      <c r="AO61" s="13"/>
    </row>
    <row r="62" spans="2:41" ht="18" customHeight="1">
      <c r="B62" s="16" t="s">
        <v>4</v>
      </c>
      <c r="C62" s="35" t="s">
        <v>11</v>
      </c>
      <c r="D62" s="35" t="s">
        <v>12</v>
      </c>
      <c r="E62" s="35" t="s">
        <v>13</v>
      </c>
      <c r="F62" s="16" t="s">
        <v>4</v>
      </c>
      <c r="G62" s="35" t="s">
        <v>11</v>
      </c>
      <c r="H62" s="35" t="s">
        <v>12</v>
      </c>
      <c r="I62" s="57" t="s">
        <v>13</v>
      </c>
      <c r="AH62" s="13"/>
      <c r="AI62" s="13"/>
      <c r="AJ62" s="13"/>
      <c r="AK62" s="13"/>
      <c r="AL62" s="13"/>
      <c r="AM62" s="13"/>
      <c r="AN62" s="13"/>
      <c r="AO62" s="13"/>
    </row>
    <row r="63" spans="2:41" ht="18" customHeight="1" thickBot="1">
      <c r="B63" s="16" t="s">
        <v>14</v>
      </c>
      <c r="C63" s="17" t="s">
        <v>15</v>
      </c>
      <c r="D63" s="17" t="s">
        <v>15</v>
      </c>
      <c r="E63" s="17" t="s">
        <v>15</v>
      </c>
      <c r="F63" s="72" t="s">
        <v>14</v>
      </c>
      <c r="G63" s="18" t="s">
        <v>15</v>
      </c>
      <c r="H63" s="17" t="s">
        <v>15</v>
      </c>
      <c r="I63" s="58" t="s">
        <v>15</v>
      </c>
      <c r="AH63" s="13"/>
      <c r="AI63" s="13"/>
      <c r="AJ63" s="13"/>
      <c r="AK63" s="13"/>
      <c r="AL63" s="13"/>
      <c r="AM63" s="13"/>
      <c r="AN63" s="13"/>
      <c r="AO63" s="13"/>
    </row>
    <row r="64" spans="2:41" ht="18" customHeight="1">
      <c r="B64" s="19">
        <v>5</v>
      </c>
      <c r="C64" s="20">
        <v>0</v>
      </c>
      <c r="D64" s="20">
        <v>0</v>
      </c>
      <c r="E64" s="20">
        <v>0</v>
      </c>
      <c r="F64" s="19">
        <v>5</v>
      </c>
      <c r="G64" s="74">
        <v>0</v>
      </c>
      <c r="H64" s="20">
        <v>0</v>
      </c>
      <c r="I64" s="59">
        <v>0</v>
      </c>
      <c r="AH64" s="13"/>
      <c r="AI64" s="13"/>
      <c r="AJ64" s="13"/>
      <c r="AK64" s="13"/>
      <c r="AL64" s="13"/>
      <c r="AM64" s="13"/>
      <c r="AN64" s="13"/>
      <c r="AO64" s="13"/>
    </row>
    <row r="65" spans="2:41" ht="18" customHeight="1">
      <c r="B65" s="21">
        <v>10</v>
      </c>
      <c r="C65" s="22">
        <v>0</v>
      </c>
      <c r="D65" s="22">
        <v>0</v>
      </c>
      <c r="E65" s="22">
        <v>0</v>
      </c>
      <c r="F65" s="21">
        <v>10</v>
      </c>
      <c r="G65" s="75">
        <v>0.014252481389578164</v>
      </c>
      <c r="H65" s="22">
        <v>0.00553970223325062</v>
      </c>
      <c r="I65" s="60">
        <v>0.00553970223325062</v>
      </c>
      <c r="AH65" s="13"/>
      <c r="AI65" s="13"/>
      <c r="AJ65" s="13"/>
      <c r="AK65" s="13"/>
      <c r="AL65" s="13"/>
      <c r="AM65" s="13"/>
      <c r="AN65" s="13"/>
      <c r="AO65" s="13"/>
    </row>
    <row r="66" spans="2:41" ht="18" customHeight="1">
      <c r="B66" s="23">
        <v>15</v>
      </c>
      <c r="C66" s="24">
        <v>0.3105620036652413</v>
      </c>
      <c r="D66" s="24">
        <v>0.15512522907758095</v>
      </c>
      <c r="E66" s="24">
        <v>0.14736713500305437</v>
      </c>
      <c r="F66" s="23">
        <v>15</v>
      </c>
      <c r="G66" s="76">
        <v>0.5075853187379266</v>
      </c>
      <c r="H66" s="24">
        <v>0.34656793303283967</v>
      </c>
      <c r="I66" s="61">
        <v>0.3434771410173857</v>
      </c>
      <c r="AH66" s="13"/>
      <c r="AI66" s="13"/>
      <c r="AJ66" s="13"/>
      <c r="AK66" s="13"/>
      <c r="AL66" s="13"/>
      <c r="AM66" s="13"/>
      <c r="AN66" s="13"/>
      <c r="AO66" s="13"/>
    </row>
    <row r="67" spans="2:41" ht="18" customHeight="1">
      <c r="B67" s="21">
        <v>20</v>
      </c>
      <c r="C67" s="22">
        <v>2.882523992322457</v>
      </c>
      <c r="D67" s="22">
        <v>2.312946257197697</v>
      </c>
      <c r="E67" s="22">
        <v>2.1303838771593093</v>
      </c>
      <c r="F67" s="21">
        <v>20</v>
      </c>
      <c r="G67" s="75">
        <v>2.7202668213457075</v>
      </c>
      <c r="H67" s="22">
        <v>2.1829350348027843</v>
      </c>
      <c r="I67" s="60">
        <v>2.0965313225058004</v>
      </c>
      <c r="AH67" s="13"/>
      <c r="AI67" s="13"/>
      <c r="AJ67" s="13"/>
      <c r="AK67" s="13"/>
      <c r="AL67" s="13"/>
      <c r="AM67" s="13"/>
      <c r="AN67" s="13"/>
      <c r="AO67" s="13"/>
    </row>
    <row r="68" spans="2:41" ht="18" customHeight="1">
      <c r="B68" s="23">
        <v>25</v>
      </c>
      <c r="C68" s="24">
        <v>10.232691771269177</v>
      </c>
      <c r="D68" s="24">
        <v>8.433835425383544</v>
      </c>
      <c r="E68" s="24">
        <v>7.467796373779637</v>
      </c>
      <c r="F68" s="23">
        <v>25</v>
      </c>
      <c r="G68" s="76">
        <v>8.339339449541283</v>
      </c>
      <c r="H68" s="24">
        <v>6.869321100917432</v>
      </c>
      <c r="I68" s="61">
        <v>6.2908073394495405</v>
      </c>
      <c r="AH68" s="13"/>
      <c r="AI68" s="13"/>
      <c r="AJ68" s="13"/>
      <c r="AK68" s="13"/>
      <c r="AL68" s="13"/>
      <c r="AM68" s="13"/>
      <c r="AN68" s="13"/>
      <c r="AO68" s="13"/>
    </row>
    <row r="69" spans="2:41" ht="18" customHeight="1">
      <c r="B69" s="25">
        <v>30</v>
      </c>
      <c r="C69" s="26">
        <v>24.1869305019305</v>
      </c>
      <c r="D69" s="26">
        <v>19.915907335907338</v>
      </c>
      <c r="E69" s="26">
        <v>17.330849420849418</v>
      </c>
      <c r="F69" s="25">
        <v>30</v>
      </c>
      <c r="G69" s="77">
        <v>16.733588390501318</v>
      </c>
      <c r="H69" s="26">
        <v>13.636860158311345</v>
      </c>
      <c r="I69" s="62">
        <v>12.08641160949868</v>
      </c>
      <c r="AH69" s="13"/>
      <c r="AI69" s="13"/>
      <c r="AJ69" s="13"/>
      <c r="AK69" s="13"/>
      <c r="AL69" s="13"/>
      <c r="AM69" s="13"/>
      <c r="AN69" s="13"/>
      <c r="AO69" s="13"/>
    </row>
    <row r="70" spans="2:41" ht="18" customHeight="1">
      <c r="B70" s="27">
        <v>35</v>
      </c>
      <c r="C70" s="28">
        <v>44.11010335917313</v>
      </c>
      <c r="D70" s="28">
        <v>36.29286821705426</v>
      </c>
      <c r="E70" s="28">
        <v>31.493023255813952</v>
      </c>
      <c r="F70" s="27">
        <v>35</v>
      </c>
      <c r="G70" s="78">
        <v>29.07321167883212</v>
      </c>
      <c r="H70" s="28">
        <v>23.728284671532847</v>
      </c>
      <c r="I70" s="63">
        <v>20.827992700729926</v>
      </c>
      <c r="AH70" s="13"/>
      <c r="AI70" s="13"/>
      <c r="AJ70" s="13"/>
      <c r="AK70" s="13"/>
      <c r="AL70" s="13"/>
      <c r="AM70" s="13"/>
      <c r="AN70" s="13"/>
      <c r="AO70" s="13"/>
    </row>
    <row r="71" spans="2:41" ht="18" customHeight="1">
      <c r="B71" s="21">
        <v>40</v>
      </c>
      <c r="C71" s="22">
        <v>69.28936241610738</v>
      </c>
      <c r="D71" s="22">
        <v>56.92077181208054</v>
      </c>
      <c r="E71" s="22">
        <v>49.31513422818792</v>
      </c>
      <c r="F71" s="21">
        <v>40</v>
      </c>
      <c r="G71" s="75">
        <v>50.22151960784314</v>
      </c>
      <c r="H71" s="22">
        <v>41.696813725490195</v>
      </c>
      <c r="I71" s="60">
        <v>36.38455882352941</v>
      </c>
      <c r="AH71" s="13"/>
      <c r="AI71" s="13"/>
      <c r="AJ71" s="13"/>
      <c r="AK71" s="13"/>
      <c r="AL71" s="13"/>
      <c r="AM71" s="13"/>
      <c r="AN71" s="13"/>
      <c r="AO71" s="13"/>
    </row>
    <row r="72" spans="2:41" ht="18" customHeight="1">
      <c r="B72" s="23">
        <v>45</v>
      </c>
      <c r="C72" s="24">
        <v>94.49191666666667</v>
      </c>
      <c r="D72" s="24">
        <v>77.41079166666667</v>
      </c>
      <c r="E72" s="24">
        <v>66.90795833333333</v>
      </c>
      <c r="F72" s="23">
        <v>45</v>
      </c>
      <c r="G72" s="76">
        <v>74.9376282051282</v>
      </c>
      <c r="H72" s="24">
        <v>62.7025</v>
      </c>
      <c r="I72" s="61">
        <v>54.37153846153846</v>
      </c>
      <c r="AH72" s="13"/>
      <c r="AI72" s="13"/>
      <c r="AJ72" s="13"/>
      <c r="AK72" s="13"/>
      <c r="AL72" s="13"/>
      <c r="AM72" s="13"/>
      <c r="AN72" s="13"/>
      <c r="AO72" s="13"/>
    </row>
    <row r="73" spans="2:41" ht="18" customHeight="1">
      <c r="B73" s="25">
        <v>50</v>
      </c>
      <c r="C73" s="26">
        <v>120.96917948717949</v>
      </c>
      <c r="D73" s="26">
        <v>99.26471794871794</v>
      </c>
      <c r="E73" s="26">
        <v>84.9554358974359</v>
      </c>
      <c r="F73" s="25">
        <v>50</v>
      </c>
      <c r="G73" s="77">
        <v>106.2824060150376</v>
      </c>
      <c r="H73" s="26">
        <v>89.3675939849624</v>
      </c>
      <c r="I73" s="62">
        <v>76.30563909774436</v>
      </c>
      <c r="AH73" s="13"/>
      <c r="AI73" s="13"/>
      <c r="AJ73" s="13"/>
      <c r="AK73" s="13"/>
      <c r="AL73" s="13"/>
      <c r="AM73" s="13"/>
      <c r="AN73" s="13"/>
      <c r="AO73" s="13"/>
    </row>
    <row r="74" spans="2:41" ht="18" customHeight="1">
      <c r="B74" s="27">
        <v>55</v>
      </c>
      <c r="C74" s="28">
        <v>148.38965714285715</v>
      </c>
      <c r="D74" s="28">
        <v>122.1433142857143</v>
      </c>
      <c r="E74" s="28">
        <v>104.59034285714286</v>
      </c>
      <c r="F74" s="27">
        <v>55</v>
      </c>
      <c r="G74" s="78">
        <v>140.35170940170943</v>
      </c>
      <c r="H74" s="28">
        <v>117.79393162393161</v>
      </c>
      <c r="I74" s="63">
        <v>100.0131623931624</v>
      </c>
      <c r="AH74" s="13"/>
      <c r="AI74" s="13"/>
      <c r="AJ74" s="13"/>
      <c r="AK74" s="13"/>
      <c r="AL74" s="13"/>
      <c r="AM74" s="13"/>
      <c r="AN74" s="13"/>
      <c r="AO74" s="13"/>
    </row>
    <row r="75" spans="2:41" ht="18" customHeight="1" thickBot="1">
      <c r="B75" s="29">
        <v>60</v>
      </c>
      <c r="C75" s="30">
        <v>180.9055625</v>
      </c>
      <c r="D75" s="30">
        <v>149.87825</v>
      </c>
      <c r="E75" s="30">
        <v>127.476</v>
      </c>
      <c r="F75" s="29">
        <v>60</v>
      </c>
      <c r="G75" s="83">
        <v>176.3821649484536</v>
      </c>
      <c r="H75" s="30">
        <v>147.67422680412372</v>
      </c>
      <c r="I75" s="64">
        <v>123.79154639175259</v>
      </c>
      <c r="AH75" s="13"/>
      <c r="AI75" s="13"/>
      <c r="AJ75" s="13"/>
      <c r="AK75" s="13"/>
      <c r="AL75" s="13"/>
      <c r="AM75" s="13"/>
      <c r="AN75" s="13"/>
      <c r="AO75" s="13"/>
    </row>
    <row r="76" spans="2:9" ht="16.5" customHeight="1">
      <c r="B76" s="27">
        <v>65</v>
      </c>
      <c r="C76" s="28">
        <v>212.31358506944443</v>
      </c>
      <c r="D76" s="28">
        <v>175.9023003472222</v>
      </c>
      <c r="E76" s="28">
        <v>149.60607638888885</v>
      </c>
      <c r="F76" s="27">
        <v>65</v>
      </c>
      <c r="G76" s="78">
        <v>207.00322164948452</v>
      </c>
      <c r="H76" s="28">
        <v>173.307273768614</v>
      </c>
      <c r="I76" s="63">
        <v>145.28579610538375</v>
      </c>
    </row>
    <row r="77" spans="2:9" ht="18" customHeight="1">
      <c r="B77" s="25">
        <v>70</v>
      </c>
      <c r="C77" s="26">
        <v>246.2335069444445</v>
      </c>
      <c r="D77" s="26">
        <v>204.00503472222226</v>
      </c>
      <c r="E77" s="62">
        <v>173.50763888888892</v>
      </c>
      <c r="F77" s="25">
        <v>70</v>
      </c>
      <c r="G77" s="75">
        <v>240.0747422680413</v>
      </c>
      <c r="H77" s="22">
        <v>200.99541809851098</v>
      </c>
      <c r="I77" s="60">
        <v>168.49713631156936</v>
      </c>
    </row>
    <row r="78" spans="2:9" ht="18" customHeight="1">
      <c r="B78" s="27">
        <v>75</v>
      </c>
      <c r="C78" s="28">
        <v>282.66601562500006</v>
      </c>
      <c r="D78" s="28">
        <v>234.18945312500003</v>
      </c>
      <c r="E78" s="28">
        <v>199.17968750000006</v>
      </c>
      <c r="F78" s="27">
        <v>75</v>
      </c>
      <c r="G78" s="76">
        <v>275.5960051546392</v>
      </c>
      <c r="H78" s="24">
        <v>230.73453608247434</v>
      </c>
      <c r="I78" s="61">
        <v>193.42783505154645</v>
      </c>
    </row>
    <row r="79" spans="2:9" ht="18" customHeight="1">
      <c r="B79" s="21">
        <v>80</v>
      </c>
      <c r="C79" s="86">
        <v>321.61111111111114</v>
      </c>
      <c r="D79" s="86">
        <v>266.4555555555556</v>
      </c>
      <c r="E79" s="62">
        <v>226.62222222222223</v>
      </c>
      <c r="F79" s="25">
        <v>80</v>
      </c>
      <c r="G79" s="77">
        <v>313.5670103092784</v>
      </c>
      <c r="H79" s="26">
        <v>262.5246277205041</v>
      </c>
      <c r="I79" s="62">
        <v>220.07789232531502</v>
      </c>
    </row>
    <row r="80" spans="2:9" ht="18" customHeight="1">
      <c r="B80" s="23">
        <v>85</v>
      </c>
      <c r="C80" s="28">
        <v>363.0687934027778</v>
      </c>
      <c r="D80" s="28">
        <v>300.803342013889</v>
      </c>
      <c r="E80" s="28">
        <v>255.8352430555556</v>
      </c>
      <c r="F80" s="27">
        <v>85</v>
      </c>
      <c r="G80" s="78">
        <v>353.98775773195877</v>
      </c>
      <c r="H80" s="28">
        <v>296.36569301260033</v>
      </c>
      <c r="I80" s="63">
        <v>248.44730813287518</v>
      </c>
    </row>
    <row r="81" spans="2:9" ht="18" customHeight="1">
      <c r="B81" s="21">
        <v>90</v>
      </c>
      <c r="C81" s="86">
        <v>407.0390625</v>
      </c>
      <c r="D81" s="86">
        <v>337.23281250000014</v>
      </c>
      <c r="E81" s="62">
        <v>286.81875</v>
      </c>
      <c r="F81" s="25">
        <v>90</v>
      </c>
      <c r="G81" s="77">
        <v>396.8582474226804</v>
      </c>
      <c r="H81" s="26">
        <v>332.257731958763</v>
      </c>
      <c r="I81" s="62">
        <v>278.5360824742268</v>
      </c>
    </row>
    <row r="82" spans="2:9" ht="18" customHeight="1">
      <c r="B82" s="23">
        <v>95</v>
      </c>
      <c r="C82" s="28">
        <v>453.5219184027777</v>
      </c>
      <c r="D82" s="28">
        <v>375.74396701388906</v>
      </c>
      <c r="E82" s="28">
        <v>319.5727430555555</v>
      </c>
      <c r="F82" s="27">
        <v>95</v>
      </c>
      <c r="G82" s="78">
        <v>442.17847938144314</v>
      </c>
      <c r="H82" s="28">
        <v>370.200744558992</v>
      </c>
      <c r="I82" s="63">
        <v>310.34421534936996</v>
      </c>
    </row>
    <row r="83" spans="2:9" ht="18" customHeight="1">
      <c r="B83" s="21">
        <v>100</v>
      </c>
      <c r="C83" s="86">
        <v>502.517361111111</v>
      </c>
      <c r="D83" s="86">
        <v>416.3368055555557</v>
      </c>
      <c r="E83" s="62">
        <v>354.0972222222222</v>
      </c>
      <c r="F83" s="25">
        <v>100</v>
      </c>
      <c r="G83" s="77">
        <v>489.94845360824723</v>
      </c>
      <c r="H83" s="26">
        <v>410.1947308132876</v>
      </c>
      <c r="I83" s="62">
        <v>343.8717067583047</v>
      </c>
    </row>
    <row r="84" spans="2:9" ht="18" customHeight="1">
      <c r="B84" s="23">
        <v>105</v>
      </c>
      <c r="C84" s="28"/>
      <c r="D84" s="28"/>
      <c r="E84" s="28"/>
      <c r="F84" s="27">
        <v>105</v>
      </c>
      <c r="G84" s="78"/>
      <c r="H84" s="28"/>
      <c r="I84" s="63"/>
    </row>
    <row r="85" spans="2:9" ht="18" customHeight="1" thickBot="1">
      <c r="B85" s="29">
        <v>110</v>
      </c>
      <c r="C85" s="91"/>
      <c r="D85" s="91"/>
      <c r="E85" s="64"/>
      <c r="F85" s="29">
        <v>110</v>
      </c>
      <c r="G85" s="83"/>
      <c r="H85" s="30"/>
      <c r="I85" s="64"/>
    </row>
    <row r="86" ht="18" customHeight="1" thickBot="1"/>
    <row r="87" spans="2:9" ht="18" customHeight="1">
      <c r="B87" s="9"/>
      <c r="C87" s="10"/>
      <c r="D87" s="11"/>
      <c r="E87" s="11"/>
      <c r="F87" s="9"/>
      <c r="G87" s="11"/>
      <c r="H87" s="11"/>
      <c r="I87" s="56"/>
    </row>
    <row r="88" spans="2:9" ht="18" customHeight="1">
      <c r="B88" s="14"/>
      <c r="C88" s="92" t="s">
        <v>35</v>
      </c>
      <c r="D88" s="84"/>
      <c r="E88" s="87"/>
      <c r="F88" s="14"/>
      <c r="G88" s="92" t="s">
        <v>20</v>
      </c>
      <c r="H88" s="95"/>
      <c r="I88" s="96"/>
    </row>
    <row r="89" spans="2:9" ht="18" customHeight="1">
      <c r="B89" s="16" t="s">
        <v>4</v>
      </c>
      <c r="C89" s="35" t="s">
        <v>11</v>
      </c>
      <c r="D89" s="35" t="s">
        <v>12</v>
      </c>
      <c r="E89" s="35" t="s">
        <v>13</v>
      </c>
      <c r="F89" s="16" t="s">
        <v>4</v>
      </c>
      <c r="G89" s="73" t="s">
        <v>11</v>
      </c>
      <c r="H89" s="35" t="s">
        <v>12</v>
      </c>
      <c r="I89" s="57" t="s">
        <v>13</v>
      </c>
    </row>
    <row r="90" spans="2:9" ht="18" customHeight="1" thickBot="1">
      <c r="B90" s="16" t="s">
        <v>14</v>
      </c>
      <c r="C90" s="17" t="s">
        <v>15</v>
      </c>
      <c r="D90" s="17" t="s">
        <v>15</v>
      </c>
      <c r="E90" s="17" t="s">
        <v>15</v>
      </c>
      <c r="F90" s="72" t="s">
        <v>14</v>
      </c>
      <c r="G90" s="18" t="s">
        <v>15</v>
      </c>
      <c r="H90" s="17" t="s">
        <v>15</v>
      </c>
      <c r="I90" s="58" t="s">
        <v>15</v>
      </c>
    </row>
    <row r="91" spans="2:9" ht="18" customHeight="1">
      <c r="B91" s="19">
        <v>5</v>
      </c>
      <c r="C91" s="20">
        <v>0</v>
      </c>
      <c r="D91" s="20">
        <v>0</v>
      </c>
      <c r="E91" s="20">
        <v>0</v>
      </c>
      <c r="F91" s="19">
        <v>5</v>
      </c>
      <c r="G91" s="74">
        <v>0</v>
      </c>
      <c r="H91" s="20">
        <v>0</v>
      </c>
      <c r="I91" s="59">
        <v>0</v>
      </c>
    </row>
    <row r="92" spans="2:9" ht="18" customHeight="1">
      <c r="B92" s="21">
        <v>10</v>
      </c>
      <c r="C92" s="22">
        <v>0</v>
      </c>
      <c r="D92" s="22">
        <v>0</v>
      </c>
      <c r="E92" s="22">
        <v>0</v>
      </c>
      <c r="F92" s="21">
        <v>10</v>
      </c>
      <c r="G92" s="75">
        <v>0.13878865979381444</v>
      </c>
      <c r="H92" s="22">
        <v>0.053930412371134016</v>
      </c>
      <c r="I92" s="60">
        <v>0.053930412371134016</v>
      </c>
    </row>
    <row r="93" spans="2:9" ht="18" customHeight="1">
      <c r="B93" s="23">
        <v>15</v>
      </c>
      <c r="C93" s="24">
        <v>0.34069610778443116</v>
      </c>
      <c r="D93" s="24">
        <v>0.17479041916167665</v>
      </c>
      <c r="E93" s="24">
        <v>0.15895209580838324</v>
      </c>
      <c r="F93" s="23">
        <v>15</v>
      </c>
      <c r="G93" s="76">
        <v>1.0858777292576418</v>
      </c>
      <c r="H93" s="24">
        <v>0.7434061135371179</v>
      </c>
      <c r="I93" s="61">
        <v>0.733528384279476</v>
      </c>
    </row>
    <row r="94" spans="2:9" ht="18" customHeight="1">
      <c r="B94" s="21">
        <v>20</v>
      </c>
      <c r="C94" s="22">
        <v>3.04956570155902</v>
      </c>
      <c r="D94" s="22">
        <v>2.3870044543429847</v>
      </c>
      <c r="E94" s="22">
        <v>2.085445434298441</v>
      </c>
      <c r="F94" s="21">
        <v>20</v>
      </c>
      <c r="G94" s="75">
        <v>4.2205</v>
      </c>
      <c r="H94" s="22">
        <v>3.405375</v>
      </c>
      <c r="I94" s="60">
        <v>3.223277777777778</v>
      </c>
    </row>
    <row r="95" spans="2:9" ht="18" customHeight="1">
      <c r="B95" s="23">
        <v>25</v>
      </c>
      <c r="C95" s="24">
        <v>10.39830985915493</v>
      </c>
      <c r="D95" s="24">
        <v>8.331455399061033</v>
      </c>
      <c r="E95" s="24">
        <v>6.980406885758998</v>
      </c>
      <c r="F95" s="23">
        <v>25</v>
      </c>
      <c r="G95" s="76">
        <v>12.924373716632443</v>
      </c>
      <c r="H95" s="24">
        <v>10.764517453798767</v>
      </c>
      <c r="I95" s="61">
        <v>9.683429158110883</v>
      </c>
    </row>
    <row r="96" spans="2:9" ht="18" customHeight="1">
      <c r="B96" s="25">
        <v>30</v>
      </c>
      <c r="C96" s="26">
        <v>22.525441478439422</v>
      </c>
      <c r="D96" s="26">
        <v>18.304127310061602</v>
      </c>
      <c r="E96" s="26">
        <v>15.237864476386036</v>
      </c>
      <c r="F96" s="25">
        <v>30</v>
      </c>
      <c r="G96" s="77">
        <v>25.945233918128658</v>
      </c>
      <c r="H96" s="26">
        <v>21.574736842105263</v>
      </c>
      <c r="I96" s="62">
        <v>18.888976608187132</v>
      </c>
    </row>
    <row r="97" spans="2:9" ht="18" customHeight="1">
      <c r="B97" s="27">
        <v>35</v>
      </c>
      <c r="C97" s="28">
        <v>38.738687664042</v>
      </c>
      <c r="D97" s="28">
        <v>32.20422572178477</v>
      </c>
      <c r="E97" s="28">
        <v>27.119265091863518</v>
      </c>
      <c r="F97" s="27">
        <v>35</v>
      </c>
      <c r="G97" s="78">
        <v>42.417657992565054</v>
      </c>
      <c r="H97" s="28">
        <v>35.380966542750926</v>
      </c>
      <c r="I97" s="63">
        <v>30.745167286245355</v>
      </c>
    </row>
    <row r="98" spans="2:9" ht="18" customHeight="1">
      <c r="B98" s="21">
        <v>40</v>
      </c>
      <c r="C98" s="22">
        <v>59.1937012987013</v>
      </c>
      <c r="D98" s="22">
        <v>50.068831168831174</v>
      </c>
      <c r="E98" s="22">
        <v>42.56340909090909</v>
      </c>
      <c r="F98" s="21">
        <v>40</v>
      </c>
      <c r="G98" s="75">
        <v>66.43471428571429</v>
      </c>
      <c r="H98" s="22">
        <v>55.94080952380952</v>
      </c>
      <c r="I98" s="60">
        <v>48.24504761904762</v>
      </c>
    </row>
    <row r="99" spans="2:9" ht="18" customHeight="1">
      <c r="B99" s="23">
        <v>45</v>
      </c>
      <c r="C99" s="24">
        <v>83.71890196078431</v>
      </c>
      <c r="D99" s="24">
        <v>71.53541176470588</v>
      </c>
      <c r="E99" s="24">
        <v>61.07764705882353</v>
      </c>
      <c r="F99" s="23">
        <v>45</v>
      </c>
      <c r="G99" s="76">
        <v>97.98542168674699</v>
      </c>
      <c r="H99" s="24">
        <v>82.57132530120482</v>
      </c>
      <c r="I99" s="61">
        <v>70.51584337349396</v>
      </c>
    </row>
    <row r="100" spans="2:9" s="34" customFormat="1" ht="18" customHeight="1">
      <c r="B100" s="25">
        <v>50</v>
      </c>
      <c r="C100" s="26">
        <v>114.52570093457943</v>
      </c>
      <c r="D100" s="26">
        <v>98.47406542056075</v>
      </c>
      <c r="E100" s="26">
        <v>84.12467289719626</v>
      </c>
      <c r="F100" s="25">
        <v>50</v>
      </c>
      <c r="G100" s="77">
        <v>124.35369863013699</v>
      </c>
      <c r="H100" s="26">
        <v>104.70171232876713</v>
      </c>
      <c r="I100" s="62">
        <v>87.68205479452055</v>
      </c>
    </row>
    <row r="101" spans="2:9" ht="18" customHeight="1">
      <c r="B101" s="27">
        <v>55</v>
      </c>
      <c r="C101" s="28">
        <v>150.84760869565216</v>
      </c>
      <c r="D101" s="28">
        <v>130.00315217391307</v>
      </c>
      <c r="E101" s="28">
        <v>110.79983695652173</v>
      </c>
      <c r="F101" s="27">
        <v>55</v>
      </c>
      <c r="G101" s="78">
        <v>158.53620437956204</v>
      </c>
      <c r="H101" s="28">
        <v>132.60226277372263</v>
      </c>
      <c r="I101" s="63">
        <v>109.73459854014598</v>
      </c>
    </row>
    <row r="102" spans="2:9" ht="18" customHeight="1" thickBot="1">
      <c r="B102" s="29">
        <v>60</v>
      </c>
      <c r="C102" s="30">
        <v>193.4758024691358</v>
      </c>
      <c r="D102" s="30">
        <v>166.94611111111112</v>
      </c>
      <c r="E102" s="30">
        <v>141.7072222222222</v>
      </c>
      <c r="F102" s="29">
        <v>60</v>
      </c>
      <c r="G102" s="83">
        <v>200.86523076923078</v>
      </c>
      <c r="H102" s="30">
        <v>166.78269230769232</v>
      </c>
      <c r="I102" s="64">
        <v>135.16923076923078</v>
      </c>
    </row>
    <row r="103" spans="2:9" ht="18" customHeight="1">
      <c r="B103" s="27">
        <v>65</v>
      </c>
      <c r="C103" s="28">
        <v>227.06477194787382</v>
      </c>
      <c r="D103" s="28">
        <v>195.9278549382716</v>
      </c>
      <c r="E103" s="28">
        <v>166.3122856652949</v>
      </c>
      <c r="F103" s="27">
        <v>65</v>
      </c>
      <c r="G103" s="78">
        <v>235.73333333333335</v>
      </c>
      <c r="H103" s="28">
        <v>195.74027777777775</v>
      </c>
      <c r="I103" s="63">
        <v>158.63611111111115</v>
      </c>
    </row>
    <row r="104" spans="2:9" ht="18" customHeight="1">
      <c r="B104" s="25">
        <v>70</v>
      </c>
      <c r="C104" s="26">
        <v>263.3413923182443</v>
      </c>
      <c r="D104" s="26">
        <v>227.229938271605</v>
      </c>
      <c r="E104" s="26">
        <v>192.88288751714677</v>
      </c>
      <c r="F104" s="25">
        <v>70</v>
      </c>
      <c r="G104" s="77">
        <v>273.39487179487185</v>
      </c>
      <c r="H104" s="26">
        <v>227.01239316239318</v>
      </c>
      <c r="I104" s="62">
        <v>183.98034188034197</v>
      </c>
    </row>
    <row r="105" spans="2:9" ht="18" customHeight="1">
      <c r="B105" s="27">
        <v>75</v>
      </c>
      <c r="C105" s="28">
        <v>302.30516975308655</v>
      </c>
      <c r="D105" s="28">
        <v>260.85069444444457</v>
      </c>
      <c r="E105" s="28">
        <v>221.42168209876544</v>
      </c>
      <c r="F105" s="27">
        <v>75</v>
      </c>
      <c r="G105" s="78">
        <v>313.84615384615387</v>
      </c>
      <c r="H105" s="28">
        <v>260.6009615384616</v>
      </c>
      <c r="I105" s="63">
        <v>211.20192307692318</v>
      </c>
    </row>
    <row r="106" spans="2:9" ht="18" customHeight="1">
      <c r="B106" s="25">
        <v>80</v>
      </c>
      <c r="C106" s="26">
        <v>343.9561042524006</v>
      </c>
      <c r="D106" s="26">
        <v>296.79012345679024</v>
      </c>
      <c r="E106" s="26">
        <v>251.92866941015092</v>
      </c>
      <c r="F106" s="25">
        <v>80</v>
      </c>
      <c r="G106" s="77">
        <v>357.0871794871794</v>
      </c>
      <c r="H106" s="26">
        <v>296.505982905983</v>
      </c>
      <c r="I106" s="62">
        <v>240.30085470085476</v>
      </c>
    </row>
    <row r="107" spans="2:9" ht="18" customHeight="1">
      <c r="B107" s="27">
        <v>85</v>
      </c>
      <c r="C107" s="28">
        <v>388.2941958161866</v>
      </c>
      <c r="D107" s="28">
        <v>335.04822530864215</v>
      </c>
      <c r="E107" s="28">
        <v>284.4038494513032</v>
      </c>
      <c r="F107" s="27">
        <v>85</v>
      </c>
      <c r="G107" s="78">
        <v>403.1179487179486</v>
      </c>
      <c r="H107" s="28">
        <v>334.7274572649574</v>
      </c>
      <c r="I107" s="63">
        <v>271.2771367521368</v>
      </c>
    </row>
    <row r="108" spans="2:9" ht="18" customHeight="1">
      <c r="B108" s="25">
        <v>90</v>
      </c>
      <c r="C108" s="26">
        <v>435.3194444444444</v>
      </c>
      <c r="D108" s="26">
        <v>375.6250000000001</v>
      </c>
      <c r="E108" s="26">
        <v>318.84722222222223</v>
      </c>
      <c r="F108" s="25">
        <v>90</v>
      </c>
      <c r="G108" s="77">
        <v>451.93846153846135</v>
      </c>
      <c r="H108" s="26">
        <v>375.26538461538473</v>
      </c>
      <c r="I108" s="62">
        <v>304.1307692307693</v>
      </c>
    </row>
    <row r="109" spans="2:9" ht="18" customHeight="1">
      <c r="B109" s="27">
        <v>95</v>
      </c>
      <c r="C109" s="28">
        <v>485.03185013717405</v>
      </c>
      <c r="D109" s="28">
        <v>418.52044753086426</v>
      </c>
      <c r="E109" s="28">
        <v>355.258787722908</v>
      </c>
      <c r="F109" s="27">
        <v>95</v>
      </c>
      <c r="G109" s="78">
        <v>503.5487179487176</v>
      </c>
      <c r="H109" s="28">
        <v>418.119764957265</v>
      </c>
      <c r="I109" s="63">
        <v>338.86175213675216</v>
      </c>
    </row>
    <row r="110" spans="2:9" ht="18" customHeight="1">
      <c r="B110" s="25">
        <v>100</v>
      </c>
      <c r="C110" s="26">
        <v>537.4314128943756</v>
      </c>
      <c r="D110" s="26">
        <v>463.7345679012346</v>
      </c>
      <c r="E110" s="26">
        <v>393.63854595336056</v>
      </c>
      <c r="F110" s="25">
        <v>100</v>
      </c>
      <c r="G110" s="77">
        <v>557.9487179487176</v>
      </c>
      <c r="H110" s="26">
        <v>463.2905982905982</v>
      </c>
      <c r="I110" s="62">
        <v>375.4700854700855</v>
      </c>
    </row>
    <row r="111" spans="2:9" ht="18" customHeight="1">
      <c r="B111" s="27">
        <v>105</v>
      </c>
      <c r="C111" s="28"/>
      <c r="D111" s="28"/>
      <c r="E111" s="28"/>
      <c r="F111" s="27">
        <v>105</v>
      </c>
      <c r="G111" s="78"/>
      <c r="H111" s="28"/>
      <c r="I111" s="63"/>
    </row>
    <row r="112" spans="2:9" ht="18" customHeight="1" thickBot="1">
      <c r="B112" s="29">
        <v>110</v>
      </c>
      <c r="C112" s="30"/>
      <c r="D112" s="30"/>
      <c r="E112" s="30"/>
      <c r="F112" s="29">
        <v>110</v>
      </c>
      <c r="G112" s="83"/>
      <c r="H112" s="30"/>
      <c r="I112" s="64"/>
    </row>
    <row r="113" ht="18" customHeight="1" thickBot="1"/>
    <row r="114" spans="2:5" ht="18" customHeight="1">
      <c r="B114" s="9"/>
      <c r="C114" s="10"/>
      <c r="D114" s="11"/>
      <c r="E114" s="56"/>
    </row>
    <row r="115" spans="2:5" ht="18" customHeight="1">
      <c r="B115" s="14"/>
      <c r="C115" s="92" t="s">
        <v>36</v>
      </c>
      <c r="D115" s="84"/>
      <c r="E115" s="87"/>
    </row>
    <row r="116" spans="2:5" ht="18" customHeight="1">
      <c r="B116" s="16" t="s">
        <v>4</v>
      </c>
      <c r="C116" s="35" t="s">
        <v>11</v>
      </c>
      <c r="D116" s="35" t="s">
        <v>12</v>
      </c>
      <c r="E116" s="57" t="s">
        <v>13</v>
      </c>
    </row>
    <row r="117" spans="2:5" ht="18" customHeight="1" thickBot="1">
      <c r="B117" s="16" t="s">
        <v>14</v>
      </c>
      <c r="C117" s="17" t="s">
        <v>15</v>
      </c>
      <c r="D117" s="17" t="s">
        <v>15</v>
      </c>
      <c r="E117" s="58" t="s">
        <v>15</v>
      </c>
    </row>
    <row r="118" spans="2:5" ht="18" customHeight="1">
      <c r="B118" s="19">
        <v>5</v>
      </c>
      <c r="C118" s="20">
        <v>0</v>
      </c>
      <c r="D118" s="20">
        <v>0</v>
      </c>
      <c r="E118" s="59">
        <v>0</v>
      </c>
    </row>
    <row r="119" spans="2:5" ht="18" customHeight="1">
      <c r="B119" s="21">
        <v>10</v>
      </c>
      <c r="C119" s="22">
        <v>0.042514619883040936</v>
      </c>
      <c r="D119" s="22">
        <v>0.01652046783625731</v>
      </c>
      <c r="E119" s="60">
        <v>0.01652046783625731</v>
      </c>
    </row>
    <row r="120" spans="2:9" ht="18" customHeight="1">
      <c r="B120" s="23">
        <v>15</v>
      </c>
      <c r="C120" s="24">
        <v>0.4773988005997002</v>
      </c>
      <c r="D120" s="24">
        <v>0.32538230884557723</v>
      </c>
      <c r="E120" s="61">
        <v>0.3148425787106447</v>
      </c>
      <c r="F120" s="31"/>
      <c r="G120" s="15"/>
      <c r="H120" s="33"/>
      <c r="I120" s="32"/>
    </row>
    <row r="121" spans="2:5" ht="18" customHeight="1">
      <c r="B121" s="21">
        <v>20</v>
      </c>
      <c r="C121" s="22">
        <v>3.282580231065469</v>
      </c>
      <c r="D121" s="22">
        <v>2.5848395378690627</v>
      </c>
      <c r="E121" s="60">
        <v>2.331527599486521</v>
      </c>
    </row>
    <row r="122" spans="2:5" ht="18" customHeight="1">
      <c r="B122" s="23">
        <v>25</v>
      </c>
      <c r="C122" s="24">
        <v>11.026302186878727</v>
      </c>
      <c r="D122" s="24">
        <v>9.024234592445326</v>
      </c>
      <c r="E122" s="61">
        <v>7.79</v>
      </c>
    </row>
    <row r="123" spans="2:5" ht="18" customHeight="1">
      <c r="B123" s="25">
        <v>30</v>
      </c>
      <c r="C123" s="26">
        <v>24.27825</v>
      </c>
      <c r="D123" s="26">
        <v>20.088361111111112</v>
      </c>
      <c r="E123" s="62">
        <v>16.972416666666668</v>
      </c>
    </row>
    <row r="124" spans="2:5" ht="18" customHeight="1">
      <c r="B124" s="27">
        <v>35</v>
      </c>
      <c r="C124" s="28">
        <v>40.3156</v>
      </c>
      <c r="D124" s="28">
        <v>33.72338181818182</v>
      </c>
      <c r="E124" s="63">
        <v>28.32090909090909</v>
      </c>
    </row>
    <row r="125" spans="2:5" ht="18" customHeight="1">
      <c r="B125" s="21">
        <v>40</v>
      </c>
      <c r="C125" s="22">
        <v>60.60733905579399</v>
      </c>
      <c r="D125" s="22">
        <v>51.404163090128755</v>
      </c>
      <c r="E125" s="60">
        <v>42.80708154506438</v>
      </c>
    </row>
    <row r="126" spans="2:5" ht="18" customHeight="1">
      <c r="B126" s="23">
        <v>45</v>
      </c>
      <c r="C126" s="24">
        <v>84.56609442060086</v>
      </c>
      <c r="D126" s="24">
        <v>71.89339055793991</v>
      </c>
      <c r="E126" s="61">
        <v>59.18459227467811</v>
      </c>
    </row>
    <row r="127" spans="2:5" ht="18" customHeight="1" thickBot="1">
      <c r="B127" s="29">
        <v>50</v>
      </c>
      <c r="C127" s="30">
        <v>110.00966666666666</v>
      </c>
      <c r="D127" s="30">
        <v>93.5147619047619</v>
      </c>
      <c r="E127" s="64">
        <v>75.44123809523809</v>
      </c>
    </row>
    <row r="128" spans="2:5" ht="18" customHeight="1">
      <c r="B128" s="27">
        <v>55</v>
      </c>
      <c r="C128" s="28">
        <v>133.11152380952385</v>
      </c>
      <c r="D128" s="28">
        <v>113.15228571428574</v>
      </c>
      <c r="E128" s="63">
        <v>91.28585714285717</v>
      </c>
    </row>
    <row r="129" spans="2:5" ht="18" customHeight="1">
      <c r="B129" s="25">
        <v>60</v>
      </c>
      <c r="C129" s="26">
        <v>158.41371428571432</v>
      </c>
      <c r="D129" s="26">
        <v>134.66057142857144</v>
      </c>
      <c r="E129" s="62">
        <v>108.6377142857143</v>
      </c>
    </row>
    <row r="130" spans="2:5" ht="18" customHeight="1">
      <c r="B130" s="27">
        <v>65</v>
      </c>
      <c r="C130" s="28">
        <v>185.9160952380953</v>
      </c>
      <c r="D130" s="28">
        <v>158.03914285714282</v>
      </c>
      <c r="E130" s="63">
        <v>127.49842857142856</v>
      </c>
    </row>
    <row r="131" spans="2:5" ht="18" customHeight="1">
      <c r="B131" s="21">
        <v>70</v>
      </c>
      <c r="C131" s="22">
        <v>215.6186666666668</v>
      </c>
      <c r="D131" s="22">
        <v>183.288</v>
      </c>
      <c r="E131" s="60">
        <v>147.86800000000002</v>
      </c>
    </row>
    <row r="132" spans="2:5" ht="18" customHeight="1">
      <c r="B132" s="23">
        <v>75</v>
      </c>
      <c r="C132" s="24">
        <v>247.52142857142874</v>
      </c>
      <c r="D132" s="24">
        <v>210.40714285714284</v>
      </c>
      <c r="E132" s="61">
        <v>169.7464285714286</v>
      </c>
    </row>
    <row r="133" spans="2:5" ht="18" customHeight="1">
      <c r="B133" s="25">
        <v>80</v>
      </c>
      <c r="C133" s="26">
        <v>281.62438095238116</v>
      </c>
      <c r="D133" s="26">
        <v>239.39657142857138</v>
      </c>
      <c r="E133" s="62">
        <v>193.1337142857143</v>
      </c>
    </row>
    <row r="134" spans="2:5" ht="18" customHeight="1">
      <c r="B134" s="27">
        <v>85</v>
      </c>
      <c r="C134" s="28">
        <v>317.927523809524</v>
      </c>
      <c r="D134" s="28">
        <v>270.2562857142857</v>
      </c>
      <c r="E134" s="63">
        <v>218.02985714285714</v>
      </c>
    </row>
    <row r="135" spans="2:5" ht="18" customHeight="1">
      <c r="B135" s="25">
        <v>90</v>
      </c>
      <c r="C135" s="26">
        <v>356.43085714285735</v>
      </c>
      <c r="D135" s="26">
        <v>302.98628571428566</v>
      </c>
      <c r="E135" s="62">
        <v>244.4348571428571</v>
      </c>
    </row>
    <row r="136" spans="2:5" ht="18" customHeight="1">
      <c r="B136" s="27">
        <v>95</v>
      </c>
      <c r="C136" s="28">
        <v>397.13438095238115</v>
      </c>
      <c r="D136" s="28">
        <v>337.5865714285713</v>
      </c>
      <c r="E136" s="63">
        <v>272.3487142857142</v>
      </c>
    </row>
    <row r="137" spans="2:5" ht="18" customHeight="1">
      <c r="B137" s="25">
        <v>100</v>
      </c>
      <c r="C137" s="26">
        <v>440.0380952380954</v>
      </c>
      <c r="D137" s="26">
        <v>374.0571428571426</v>
      </c>
      <c r="E137" s="62">
        <v>301.77142857142843</v>
      </c>
    </row>
    <row r="138" spans="2:5" ht="18" customHeight="1">
      <c r="B138" s="27">
        <v>105</v>
      </c>
      <c r="C138" s="28"/>
      <c r="D138" s="28"/>
      <c r="E138" s="63"/>
    </row>
    <row r="139" spans="2:5" ht="18" customHeight="1" thickBot="1">
      <c r="B139" s="29">
        <v>110</v>
      </c>
      <c r="C139" s="30"/>
      <c r="D139" s="30"/>
      <c r="E139" s="64"/>
    </row>
    <row r="140" ht="18" customHeight="1"/>
    <row r="141" ht="18" customHeight="1"/>
    <row r="142" spans="6:41" ht="18" customHeight="1">
      <c r="F142" s="97"/>
      <c r="G142" s="97"/>
      <c r="H142" s="97"/>
      <c r="I142" s="97"/>
      <c r="AL142" s="13"/>
      <c r="AM142" s="13"/>
      <c r="AN142" s="13"/>
      <c r="AO142" s="13"/>
    </row>
    <row r="143" spans="6:9" ht="18" customHeight="1">
      <c r="F143" s="31"/>
      <c r="G143" s="15"/>
      <c r="H143" s="33"/>
      <c r="I143" s="32"/>
    </row>
    <row r="144" spans="6:9" ht="18" customHeight="1">
      <c r="F144" s="33"/>
      <c r="G144" s="15"/>
      <c r="H144" s="33"/>
      <c r="I144" s="32"/>
    </row>
    <row r="145" spans="6:9" ht="18" customHeight="1">
      <c r="F145" s="33"/>
      <c r="G145" s="15"/>
      <c r="H145" s="33"/>
      <c r="I145" s="32"/>
    </row>
    <row r="146" spans="6:9" ht="18" customHeight="1">
      <c r="F146" s="31"/>
      <c r="G146" s="32"/>
      <c r="H146" s="33"/>
      <c r="I146" s="32"/>
    </row>
    <row r="147" ht="18" customHeight="1"/>
    <row r="148" s="34" customFormat="1" ht="18" customHeight="1"/>
    <row r="149" ht="18" customHeight="1"/>
    <row r="150" ht="15.75" customHeight="1"/>
  </sheetData>
  <sheetProtection/>
  <mergeCells count="2">
    <mergeCell ref="B2:I2"/>
    <mergeCell ref="B3:I3"/>
  </mergeCells>
  <printOptions/>
  <pageMargins left="0.787401575" right="0.787401575" top="1.42" bottom="0.984251969" header="0.4921259845" footer="0.4921259845"/>
  <pageSetup orientation="portrait" paperSize="9" r:id="rId1"/>
  <headerFooter alignWithMargins="0">
    <oddHeader>&amp;L
&amp;"MS Sans Serif,Fett"&amp;12E I N Z E L B A U M - S C H Ä T Z T A B E L L E N&amp;C&amp;"Arial,Fett"&amp;P+1&amp;"Arial,Standard" - &amp;N+1&amp;R&amp;"Arial,Standard"Anlage 3.2.1
vgl. WBR 2008 Nr. 26</oddHeader>
    <oddFooter>&amp;LDruck 7/09</oddFooter>
  </headerFooter>
  <rowBreaks count="2" manualBreakCount="2">
    <brk id="53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K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2" max="2" width="6.7109375" style="0" customWidth="1"/>
    <col min="3" max="11" width="14.00390625" style="0" customWidth="1"/>
  </cols>
  <sheetData>
    <row r="2" spans="2:11" ht="56.25" customHeight="1">
      <c r="B2" s="171" t="s">
        <v>41</v>
      </c>
      <c r="C2" s="171"/>
      <c r="D2" s="171"/>
      <c r="E2" s="171"/>
      <c r="F2" s="171"/>
      <c r="G2" s="171"/>
      <c r="H2" s="171"/>
      <c r="I2" s="171"/>
      <c r="J2" s="171"/>
      <c r="K2" s="171"/>
    </row>
    <row r="3" ht="13.5" thickBot="1"/>
    <row r="4" spans="2:11" s="39" customFormat="1" ht="20.25" customHeight="1" thickBot="1">
      <c r="B4" s="55"/>
      <c r="C4" s="53" t="s">
        <v>1</v>
      </c>
      <c r="D4" s="44" t="s">
        <v>22</v>
      </c>
      <c r="E4" s="44" t="s">
        <v>24</v>
      </c>
      <c r="F4" s="44" t="s">
        <v>23</v>
      </c>
      <c r="G4" s="44" t="s">
        <v>21</v>
      </c>
      <c r="H4" s="44" t="s">
        <v>25</v>
      </c>
      <c r="I4" s="44" t="s">
        <v>26</v>
      </c>
      <c r="J4" s="44" t="s">
        <v>27</v>
      </c>
      <c r="K4" s="45" t="s">
        <v>28</v>
      </c>
    </row>
    <row r="5" spans="2:11" ht="12.75">
      <c r="B5" s="54" t="s">
        <v>29</v>
      </c>
      <c r="C5" s="46">
        <v>2.0837</v>
      </c>
      <c r="D5" s="47">
        <v>2.6618</v>
      </c>
      <c r="E5" s="47">
        <v>0.3234</v>
      </c>
      <c r="F5" s="47">
        <v>17.372</v>
      </c>
      <c r="G5" s="47">
        <v>1.2644</v>
      </c>
      <c r="H5" s="47">
        <v>1.2783</v>
      </c>
      <c r="I5" s="47">
        <v>2.919</v>
      </c>
      <c r="J5" s="47">
        <v>3.6962</v>
      </c>
      <c r="K5" s="48">
        <v>2.3805</v>
      </c>
    </row>
    <row r="6" spans="2:11" ht="12.75">
      <c r="B6" s="51" t="s">
        <v>30</v>
      </c>
      <c r="C6" s="49">
        <v>0.15</v>
      </c>
      <c r="D6" s="40">
        <v>0.1152</v>
      </c>
      <c r="E6" s="40">
        <v>0.206</v>
      </c>
      <c r="F6" s="40">
        <v>-0.0646</v>
      </c>
      <c r="G6" s="40">
        <v>0.1072</v>
      </c>
      <c r="H6" s="40">
        <v>0.11388</v>
      </c>
      <c r="I6" s="40">
        <v>0.0939</v>
      </c>
      <c r="J6" s="40">
        <v>0.0762</v>
      </c>
      <c r="K6" s="41">
        <v>0.1073</v>
      </c>
    </row>
    <row r="7" spans="2:11" ht="12.75">
      <c r="B7" s="51" t="s">
        <v>31</v>
      </c>
      <c r="C7" s="49">
        <v>5.7292</v>
      </c>
      <c r="D7" s="40">
        <v>8.3381</v>
      </c>
      <c r="E7" s="40">
        <v>1E-06</v>
      </c>
      <c r="F7" s="40">
        <v>45.371</v>
      </c>
      <c r="G7" s="40">
        <v>1E-06</v>
      </c>
      <c r="H7" s="40">
        <v>8.70522</v>
      </c>
      <c r="I7" s="40">
        <v>10.0161</v>
      </c>
      <c r="J7" s="40">
        <v>21.8046</v>
      </c>
      <c r="K7" s="41">
        <v>1E-06</v>
      </c>
    </row>
    <row r="8" spans="2:11" ht="13.5" thickBot="1">
      <c r="B8" s="52" t="s">
        <v>32</v>
      </c>
      <c r="C8" s="50">
        <v>1.3341</v>
      </c>
      <c r="D8" s="42">
        <v>1.4083</v>
      </c>
      <c r="E8" s="42">
        <v>1</v>
      </c>
      <c r="F8" s="42">
        <v>1.238</v>
      </c>
      <c r="G8" s="42">
        <v>1</v>
      </c>
      <c r="H8" s="42">
        <v>1.33944</v>
      </c>
      <c r="I8" s="42">
        <v>1.362</v>
      </c>
      <c r="J8" s="42">
        <v>1.53</v>
      </c>
      <c r="K8" s="43">
        <v>1</v>
      </c>
    </row>
    <row r="34" ht="12.75">
      <c r="E34" s="2"/>
    </row>
  </sheetData>
  <sheetProtection sheet="1" objects="1" scenarios="1"/>
  <mergeCells count="1">
    <mergeCell ref="B2:K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Abteilung für Forstökonomie und Forsteinrichtung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Einzelbaumbewertung für den Vertragsnaturschutz</dc:title>
  <dc:subject/>
  <dc:creator>André Strugholtz</dc:creator>
  <cp:keywords/>
  <dc:description/>
  <cp:lastModifiedBy>Windows-Benutzer</cp:lastModifiedBy>
  <cp:lastPrinted>2018-12-17T06:41:09Z</cp:lastPrinted>
  <dcterms:created xsi:type="dcterms:W3CDTF">2001-07-02T09:51:03Z</dcterms:created>
  <dcterms:modified xsi:type="dcterms:W3CDTF">2018-12-17T08:48:21Z</dcterms:modified>
  <cp:category/>
  <cp:version/>
  <cp:contentType/>
  <cp:contentStatus/>
</cp:coreProperties>
</file>